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5" windowWidth="14805" windowHeight="7350" tabRatio="880"/>
  </bookViews>
  <sheets>
    <sheet name="тв, интернет, радио_2020+доп" sheetId="24" r:id="rId1"/>
  </sheets>
  <calcPr calcId="145621"/>
</workbook>
</file>

<file path=xl/calcChain.xml><?xml version="1.0" encoding="utf-8"?>
<calcChain xmlns="http://schemas.openxmlformats.org/spreadsheetml/2006/main">
  <c r="H13" i="24" l="1"/>
  <c r="H14" i="24"/>
  <c r="H15" i="24"/>
  <c r="H16" i="24"/>
  <c r="H17" i="24"/>
  <c r="H18" i="24"/>
  <c r="H19" i="24"/>
  <c r="H20" i="24"/>
  <c r="H21" i="24"/>
  <c r="H22" i="24"/>
  <c r="H23" i="24"/>
  <c r="H25" i="24"/>
  <c r="H26" i="24"/>
  <c r="H27" i="24"/>
  <c r="H28" i="24"/>
  <c r="H29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K74" i="24" l="1"/>
  <c r="K73" i="24"/>
  <c r="K67" i="24"/>
  <c r="K65" i="24"/>
  <c r="K64" i="24"/>
  <c r="K63" i="24"/>
  <c r="K62" i="24"/>
  <c r="K61" i="24"/>
  <c r="K60" i="24"/>
  <c r="K59" i="24"/>
  <c r="K58" i="24"/>
  <c r="K57" i="24"/>
  <c r="K52" i="24"/>
  <c r="K51" i="24"/>
  <c r="K50" i="24"/>
  <c r="K49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29" i="24"/>
  <c r="K28" i="24"/>
  <c r="K27" i="24"/>
  <c r="K26" i="24"/>
  <c r="K25" i="24"/>
  <c r="L75" i="24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N57" i="24" s="1"/>
  <c r="O57" i="24" s="1"/>
  <c r="L56" i="24"/>
  <c r="M56" i="24" s="1"/>
  <c r="L55" i="24"/>
  <c r="L54" i="24"/>
  <c r="M54" i="24" s="1"/>
  <c r="L53" i="24"/>
  <c r="L52" i="24"/>
  <c r="N52" i="24" s="1"/>
  <c r="O52" i="24" s="1"/>
  <c r="L51" i="24"/>
  <c r="L50" i="24"/>
  <c r="N50" i="24" s="1"/>
  <c r="O50" i="24" s="1"/>
  <c r="L49" i="24"/>
  <c r="L47" i="24"/>
  <c r="N47" i="24" s="1"/>
  <c r="O47" i="24" s="1"/>
  <c r="L46" i="24"/>
  <c r="L45" i="24"/>
  <c r="N45" i="24" s="1"/>
  <c r="O45" i="24" s="1"/>
  <c r="L44" i="24"/>
  <c r="L43" i="24"/>
  <c r="N43" i="24" s="1"/>
  <c r="O43" i="24" s="1"/>
  <c r="L42" i="24"/>
  <c r="L41" i="24"/>
  <c r="N41" i="24" s="1"/>
  <c r="O41" i="24" s="1"/>
  <c r="L40" i="24"/>
  <c r="L39" i="24"/>
  <c r="N39" i="24" s="1"/>
  <c r="O39" i="24" s="1"/>
  <c r="L38" i="24"/>
  <c r="L37" i="24"/>
  <c r="N37" i="24" s="1"/>
  <c r="O37" i="24" s="1"/>
  <c r="L36" i="24"/>
  <c r="L35" i="24"/>
  <c r="N35" i="24" s="1"/>
  <c r="O35" i="24" s="1"/>
  <c r="L34" i="24"/>
  <c r="L33" i="24"/>
  <c r="N33" i="24" s="1"/>
  <c r="O33" i="24" s="1"/>
  <c r="L32" i="24"/>
  <c r="M32" i="24" s="1"/>
  <c r="L31" i="24"/>
  <c r="N31" i="24" s="1"/>
  <c r="O31" i="24" s="1"/>
  <c r="L29" i="24"/>
  <c r="L28" i="24"/>
  <c r="N28" i="24" s="1"/>
  <c r="O28" i="24" s="1"/>
  <c r="L27" i="24"/>
  <c r="L26" i="24"/>
  <c r="N26" i="24" s="1"/>
  <c r="O26" i="24" s="1"/>
  <c r="L25" i="24"/>
  <c r="L23" i="24"/>
  <c r="M23" i="24" s="1"/>
  <c r="L22" i="24"/>
  <c r="N22" i="24" s="1"/>
  <c r="O22" i="24" s="1"/>
  <c r="L21" i="24"/>
  <c r="M21" i="24" s="1"/>
  <c r="L20" i="24"/>
  <c r="N20" i="24" s="1"/>
  <c r="O20" i="24" s="1"/>
  <c r="L19" i="24"/>
  <c r="N19" i="24" s="1"/>
  <c r="O19" i="24" s="1"/>
  <c r="L18" i="24"/>
  <c r="N18" i="24" s="1"/>
  <c r="O18" i="24" s="1"/>
  <c r="L17" i="24"/>
  <c r="M17" i="24" s="1"/>
  <c r="L16" i="24"/>
  <c r="N16" i="24" s="1"/>
  <c r="O16" i="24" s="1"/>
  <c r="L15" i="24"/>
  <c r="N15" i="24" s="1"/>
  <c r="O15" i="24" s="1"/>
  <c r="L14" i="24"/>
  <c r="N14" i="24" s="1"/>
  <c r="O14" i="24" s="1"/>
  <c r="L13" i="24"/>
  <c r="M13" i="24" s="1"/>
  <c r="H12" i="24"/>
  <c r="L12" i="24" s="1"/>
  <c r="N12" i="24" s="1"/>
  <c r="O12" i="24" s="1"/>
  <c r="H11" i="24"/>
  <c r="L11" i="24" s="1"/>
  <c r="N11" i="24" s="1"/>
  <c r="O11" i="24" s="1"/>
  <c r="M29" i="24" l="1"/>
  <c r="M36" i="24"/>
  <c r="M27" i="24"/>
  <c r="N23" i="24"/>
  <c r="O23" i="24" s="1"/>
  <c r="M42" i="24"/>
  <c r="M19" i="24"/>
  <c r="M34" i="24"/>
  <c r="M44" i="24"/>
  <c r="M28" i="24"/>
  <c r="M33" i="24"/>
  <c r="M37" i="24"/>
  <c r="M41" i="24"/>
  <c r="M26" i="24"/>
  <c r="M31" i="24"/>
  <c r="M35" i="24"/>
  <c r="M39" i="24"/>
  <c r="M11" i="24"/>
  <c r="M46" i="24"/>
  <c r="M14" i="24"/>
  <c r="M15" i="24"/>
  <c r="M22" i="24"/>
  <c r="M18" i="24"/>
  <c r="N54" i="24"/>
  <c r="O54" i="24" s="1"/>
  <c r="M47" i="24"/>
  <c r="M52" i="24"/>
  <c r="N56" i="24"/>
  <c r="O56" i="24" s="1"/>
  <c r="M45" i="24"/>
  <c r="M57" i="24"/>
  <c r="M55" i="24"/>
  <c r="M53" i="24"/>
  <c r="M51" i="24"/>
  <c r="M50" i="24"/>
  <c r="M49" i="24"/>
  <c r="M43" i="24"/>
  <c r="M40" i="24"/>
  <c r="M38" i="24"/>
  <c r="M25" i="24"/>
  <c r="N58" i="24"/>
  <c r="O58" i="24" s="1"/>
  <c r="M58" i="24"/>
  <c r="N59" i="24"/>
  <c r="O59" i="24" s="1"/>
  <c r="M59" i="24"/>
  <c r="N60" i="24"/>
  <c r="O60" i="24" s="1"/>
  <c r="M60" i="24"/>
  <c r="N62" i="24"/>
  <c r="O62" i="24" s="1"/>
  <c r="M62" i="24"/>
  <c r="N63" i="24"/>
  <c r="O63" i="24" s="1"/>
  <c r="M63" i="24"/>
  <c r="N64" i="24"/>
  <c r="O64" i="24" s="1"/>
  <c r="M64" i="24"/>
  <c r="N65" i="24"/>
  <c r="O65" i="24" s="1"/>
  <c r="M65" i="24"/>
  <c r="N66" i="24"/>
  <c r="O66" i="24" s="1"/>
  <c r="M66" i="24"/>
  <c r="N67" i="24"/>
  <c r="O67" i="24" s="1"/>
  <c r="M67" i="24"/>
  <c r="N68" i="24"/>
  <c r="O68" i="24" s="1"/>
  <c r="M68" i="24"/>
  <c r="N69" i="24"/>
  <c r="O69" i="24" s="1"/>
  <c r="M69" i="24"/>
  <c r="N70" i="24"/>
  <c r="O70" i="24" s="1"/>
  <c r="M70" i="24"/>
  <c r="N71" i="24"/>
  <c r="O71" i="24" s="1"/>
  <c r="M71" i="24"/>
  <c r="N72" i="24"/>
  <c r="O72" i="24" s="1"/>
  <c r="M72" i="24"/>
  <c r="N73" i="24"/>
  <c r="O73" i="24" s="1"/>
  <c r="M73" i="24"/>
  <c r="N74" i="24"/>
  <c r="O74" i="24" s="1"/>
  <c r="M74" i="24"/>
  <c r="N75" i="24"/>
  <c r="O75" i="24" s="1"/>
  <c r="M75" i="24"/>
  <c r="M12" i="24"/>
  <c r="N13" i="24"/>
  <c r="O13" i="24" s="1"/>
  <c r="M16" i="24"/>
  <c r="N17" i="24"/>
  <c r="O17" i="24" s="1"/>
  <c r="M20" i="24"/>
  <c r="N21" i="24"/>
  <c r="O21" i="24" s="1"/>
  <c r="N25" i="24"/>
  <c r="O25" i="24" s="1"/>
  <c r="N27" i="24"/>
  <c r="O27" i="24" s="1"/>
  <c r="N29" i="24"/>
  <c r="O29" i="24" s="1"/>
  <c r="N32" i="24"/>
  <c r="O32" i="24" s="1"/>
  <c r="N34" i="24"/>
  <c r="O34" i="24" s="1"/>
  <c r="N36" i="24"/>
  <c r="O36" i="24" s="1"/>
  <c r="N38" i="24"/>
  <c r="O38" i="24" s="1"/>
  <c r="N40" i="24"/>
  <c r="O40" i="24" s="1"/>
  <c r="N42" i="24"/>
  <c r="O42" i="24" s="1"/>
  <c r="N44" i="24"/>
  <c r="O44" i="24" s="1"/>
  <c r="N46" i="24"/>
  <c r="O46" i="24" s="1"/>
  <c r="N49" i="24"/>
  <c r="O49" i="24" s="1"/>
  <c r="N51" i="24"/>
  <c r="O51" i="24" s="1"/>
  <c r="N53" i="24"/>
  <c r="O53" i="24" s="1"/>
  <c r="N55" i="24"/>
  <c r="O55" i="24" s="1"/>
  <c r="N61" i="24"/>
  <c r="O61" i="24" s="1"/>
  <c r="M61" i="24"/>
  <c r="M76" i="24" l="1"/>
</calcChain>
</file>

<file path=xl/sharedStrings.xml><?xml version="1.0" encoding="utf-8"?>
<sst xmlns="http://schemas.openxmlformats.org/spreadsheetml/2006/main" count="152" uniqueCount="86">
  <si>
    <t>№ п/п</t>
  </si>
  <si>
    <t>Источники ценовой информации (ценовые предложения)</t>
  </si>
  <si>
    <t>НМЦК</t>
  </si>
  <si>
    <t>ИТОГО</t>
  </si>
  <si>
    <t>Определение НМЦК*</t>
  </si>
  <si>
    <t>Метод определения НМЦК в соответствии со статьей 22 Закона № 44-ФЗ</t>
  </si>
  <si>
    <t>Коэффициент вариации цены единицы, V (%)</t>
  </si>
  <si>
    <t xml:space="preserve">Среднее квадратичное отклонение 
цены единицы </t>
  </si>
  <si>
    <t>ОКПД2</t>
  </si>
  <si>
    <t>Описание закупки (характеристики товара) краткое</t>
  </si>
  <si>
    <t xml:space="preserve">* В случае, если по результатам определения среднй арифметической стоимости единицы товара, средняя цена единицы товара превышает предельную цену, установленную распоряжением Правления ПФР № 256р от 27.05.2016, то для определения НМЦК прменяется предельная цена единицы товара. 
В  случае, если для определения НМЦК используется как средняя арифметическа стоимость единицы товара (ниже предельной цны) так и предельная цена, то определение НМЦК осуществляется с использованием двух методов: метода сопоставимых рыночных цен (анализа рынка) и нормативного метода.
В случае,  если средняя арифметическа стоимость единицы товара по всем позициям ниже предельной цены товара, то определение НМЦК осуществляется методом сопоставимых рыночных цен (анализа рынка).
</t>
  </si>
  <si>
    <t>тел.:</t>
  </si>
  <si>
    <t>ФИО исполнителя                                                                              подпись</t>
  </si>
  <si>
    <t xml:space="preserve">                     (полностью)</t>
  </si>
  <si>
    <t>дата</t>
  </si>
  <si>
    <t>цена единицы услуги используемая для определения НМЦК, руб.</t>
  </si>
  <si>
    <t>Наименование</t>
  </si>
  <si>
    <t>Средняя арифметическая цены единицы товара  (работы, услуги), руб.</t>
  </si>
  <si>
    <t>Единица измерения (по ОКЕИ)</t>
  </si>
  <si>
    <t>цена за единицу товара (работы, услуги), руб.</t>
  </si>
  <si>
    <t>Пункт распоряжения Правления ПФР 
№ 216р от 26.04.2018</t>
  </si>
  <si>
    <t xml:space="preserve">Количество </t>
  </si>
  <si>
    <t>шт.</t>
  </si>
  <si>
    <t xml:space="preserve">Оказание услуг, направленных на проведение информационно-разъяснительной кампании среди населения Российской Федерации, посредством создания и размещения информационно-разъяснительных видеороликов, аудиороликов и баннеров Пенсионного фонда Российской Федерации на телеканалах, радиостанциях и в сети Интернет
</t>
  </si>
  <si>
    <t xml:space="preserve"> Разработка сценариев информационно-разъяснительных аудиороликов  </t>
  </si>
  <si>
    <t xml:space="preserve">Создание (производство) информационно-разъяснительных аудиороликов </t>
  </si>
  <si>
    <t>Тестирование эффективности воздействия сценариев и готовых информационно-разъяснительных аудиороликов на целевые аудитории путем проведения расширенных фокус-групп.</t>
  </si>
  <si>
    <t xml:space="preserve"> Медиапланирование размещения информационно-разъяснительных материалов в сети Интернет</t>
  </si>
  <si>
    <t>Создание информационно-разъяснительных баннеров (видеобаннеров)</t>
  </si>
  <si>
    <t>Тестирование эффективности воздействия креативных концепций  и созданных информационно-разъяснительных баннеров (видеобаннеров) и информационно-разъяснительных видеороликов на целевые аудитории путем проведения расширенных фокус-групп</t>
  </si>
  <si>
    <t>Доработка и внесение изменений в промо-сайт ориентированный на старшеклассников и студентов</t>
  </si>
  <si>
    <t>Тестирование эффективности воздействия сценариев и готовых информационно-разъяснительных видеороликов Заказчика на целевые аудитории путем проведения расширенных фокус-групп.</t>
  </si>
  <si>
    <t>Европа Плюс</t>
  </si>
  <si>
    <t>Ретро FM</t>
  </si>
  <si>
    <t>Радио 7 на семи холмах</t>
  </si>
  <si>
    <t>Дорожное радио</t>
  </si>
  <si>
    <t>Новое Радио</t>
  </si>
  <si>
    <t>Русское Радио</t>
  </si>
  <si>
    <t>DFM</t>
  </si>
  <si>
    <t>ХИТ FM</t>
  </si>
  <si>
    <t>Maximum</t>
  </si>
  <si>
    <t>Авторадио</t>
  </si>
  <si>
    <t>Юмор</t>
  </si>
  <si>
    <t>Energy</t>
  </si>
  <si>
    <t>Comedy Radio</t>
  </si>
  <si>
    <t>Вести</t>
  </si>
  <si>
    <t>Маяк</t>
  </si>
  <si>
    <t>Радио России</t>
  </si>
  <si>
    <t>«Яндекс.ру»(www.yandex.ru)</t>
  </si>
  <si>
    <t>«Мейл.ру»(www.mail.ru)</t>
  </si>
  <si>
    <t>«Почта мейл.ру»(www.e.mail.ru)</t>
  </si>
  <si>
    <t>«Аиф.ру"(www.aif.ru)</t>
  </si>
  <si>
    <t>"МК.RU"(www.mk.ru)</t>
  </si>
  <si>
    <t>"Коммерсант.ru"(www.kommersant.ru)</t>
  </si>
  <si>
    <t>«РБК» (www.rbc.ru)</t>
  </si>
  <si>
    <t>"РИА.ру"(https://ria.ru)</t>
  </si>
  <si>
    <t>Rambler.ru/Новости</t>
  </si>
  <si>
    <t>"Лента.ру"(https://lenta.ru)</t>
  </si>
  <si>
    <t>"Vc.ru"(https://vc.ru/)</t>
  </si>
  <si>
    <t>"OK.ru"(www.odnoklassniki.ru)</t>
  </si>
  <si>
    <t>"ТАСС"(www.tass.ru)</t>
  </si>
  <si>
    <t>"Rutube.ru"(www.rutube.ru)</t>
  </si>
  <si>
    <t>"Вконтакте"(www.vk.com)</t>
  </si>
  <si>
    <t>Разработка креативных  решений для создания баннеров (видеобаннеров</t>
  </si>
  <si>
    <t>Разработка креативных решений для создания видеороликов (для размещения в сети интернет)</t>
  </si>
  <si>
    <t>Создание (производство)  видеоролика (включая разработку креативных концепций и сценариев, подбор актеров, проведение съемок, черновой и чистовой монтаж и фотосъемка основных моментов видеороликов (не менее 90 фотографий).</t>
  </si>
  <si>
    <t>Спорт FM/Studio 21</t>
  </si>
  <si>
    <t>"КП.ру" (www.kp.ru)</t>
  </si>
  <si>
    <t xml:space="preserve">Пенсионер.ру </t>
  </si>
  <si>
    <t>Предоставление Заказчику on-line доступа к статистике их размещения на Интернет-ресурсах на базе системы управления рекламой (система AdRiver или аналог)</t>
  </si>
  <si>
    <t xml:space="preserve">Комерческое предложение №3                              от 22.08.2019 №17/23792
</t>
  </si>
  <si>
    <t>Адаптация под требования интернет-ресурсов и размещение в интернете в январе – апреле 2020 года согласно следующим условиям:</t>
  </si>
  <si>
    <t xml:space="preserve">Комерческое предложение №1                                  от 26.08.2019 №17/24114
</t>
  </si>
  <si>
    <t xml:space="preserve">Комерческое предложение №2                                    от 15.08.2019 №17/23110
</t>
  </si>
  <si>
    <t>Размещение видеороликов  в федеральных блоках классической рекламы в эфире федеральных телевизионных каналов (общий объем размещения на всех телеканалах –2 270 GRP 30”), включая услуги по медиапланированию:</t>
  </si>
  <si>
    <t>Размещение аудиороликов в количестве не менее 1 968 выходоа (трансляций)  в федеральных (сетевых) блоках рекламы  радиостанций, транслирующихся на всей территории Российской Федерации, включая услуги по медиапланированию:</t>
  </si>
  <si>
    <t>Создание информационно-разъяснительных видеороликов для размещения в сети Интернет (хронометраж 15 сек)</t>
  </si>
  <si>
    <t>«Интерфакс» (www.interfax.ru)</t>
  </si>
  <si>
    <t>На телеканале Россия 1 (или эквивалент-федеральном телеканале, соответствующем характеристикам: телеканал с возможностью приема не менее чем в  99,5% домохозяйствах Российской Федерации,  со среднесуточной долей телесмотрения телеканала в Российской Федерации – от 12% и более)</t>
  </si>
  <si>
    <t xml:space="preserve">На Первом канале (или эквивалент -  федеральном телеканале, соответствующем характеристикам: телеканал с возможностью приема не менее чем в 99,2% домохозяйствах Российской Федерации,  со среднесуточной долей телесмотрения телеканала в Российской Федерации – от 9,0 % до 11,99%)  </t>
  </si>
  <si>
    <t>На телеканале НТВ (или эквивалент -  федеральном телеканале, соответствующем характеристикам: телеканал с возможностью приема не менее чем в 96,2 % домохозяйствах Российской Федерации,  со среднесуточной долей телесмотрения телеканала в Российской Федерации – от 8% до 8,99%</t>
  </si>
  <si>
    <t>На телеканале Пятый канал (или эквивалент -  федеральном телеканале, соответствующем характеристикам: телеканал с возможностью приема не менее чем в 96,2 % домохозяйствах Российской Федерации,  со среднесуточной долей телесмотрения телеканала в Российской Федерации – от 6 до 7.99%</t>
  </si>
  <si>
    <t>На телеканале Рен ТВ (или эквивалент -  федеральном телеканале, соответствующем характеристикам: телеканал с возможностью приема не менее чем в 96,2 % домохозяйствах Российской Федерации,  со среднесуточной долей телесмотрения телеканала в Российской Федерации – от 5% до 5,99%</t>
  </si>
  <si>
    <t>Доработка информационно-разъяснительных видеороликов для размещения на федеральных каналах</t>
  </si>
  <si>
    <t>Метод сопоставимых рыночных цен (анализ рынка)</t>
  </si>
  <si>
    <t>Раздел VI Обоснование начальной (максимальной) цены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</si>
</sst>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abSelected="1" view="pageBreakPreview" zoomScale="30" zoomScaleNormal="40" zoomScaleSheetLayoutView="30" workbookViewId="0">
      <selection activeCell="G13" sqref="G13"/>
    </sheetView>
  </sheetViews>
  <sheetFormatPr defaultColWidth="9.140625" defaultRowHeight="38.25" x14ac:dyDescent="0.25"/>
  <cols>
    <col min="1" max="1" width="15.42578125" style="5" customWidth="1"/>
    <col min="2" max="2" width="52.28515625" style="5" customWidth="1"/>
    <col min="3" max="3" width="151.85546875" style="5" customWidth="1"/>
    <col min="4" max="4" width="39" style="5" customWidth="1"/>
    <col min="5" max="5" width="50" style="5" customWidth="1"/>
    <col min="6" max="6" width="49.5703125" style="5" customWidth="1"/>
    <col min="7" max="7" width="49.85546875" style="5" customWidth="1"/>
    <col min="8" max="8" width="39.5703125" style="5" customWidth="1"/>
    <col min="9" max="9" width="25.5703125" style="5" customWidth="1"/>
    <col min="10" max="10" width="29.42578125" style="5" customWidth="1"/>
    <col min="11" max="11" width="38" style="5" customWidth="1"/>
    <col min="12" max="12" width="46.140625" style="5" customWidth="1"/>
    <col min="13" max="13" width="41" style="5" customWidth="1"/>
    <col min="14" max="14" width="38.28515625" style="5" customWidth="1"/>
    <col min="15" max="15" width="28" style="5" customWidth="1"/>
    <col min="16" max="18" width="9.140625" style="5"/>
    <col min="19" max="19" width="40.28515625" style="5" customWidth="1"/>
    <col min="20" max="20" width="58.5703125" style="5" customWidth="1"/>
    <col min="21" max="16384" width="9.140625" style="5"/>
  </cols>
  <sheetData>
    <row r="1" spans="1:22" ht="75" customHeight="1" x14ac:dyDescent="0.25">
      <c r="A1" s="77" t="s">
        <v>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22" ht="13.5" customHeigh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2" ht="30" hidden="1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2" s="38" customFormat="1" ht="18.75" hidden="1" customHeight="1" x14ac:dyDescent="0.25">
      <c r="A4" s="2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22" ht="66.75" hidden="1" customHeight="1" x14ac:dyDescent="0.25">
      <c r="A5" s="3"/>
      <c r="B5" s="91"/>
      <c r="C5" s="92"/>
      <c r="D5" s="92"/>
      <c r="E5" s="92"/>
      <c r="F5" s="92"/>
      <c r="G5" s="92"/>
      <c r="H5" s="92"/>
      <c r="I5" s="93"/>
      <c r="J5" s="92"/>
      <c r="K5" s="92"/>
      <c r="L5" s="92"/>
      <c r="M5" s="92"/>
      <c r="N5" s="92"/>
      <c r="O5" s="92"/>
    </row>
    <row r="6" spans="1:22" ht="7.5" hidden="1" customHeight="1" x14ac:dyDescent="0.25">
      <c r="A6" s="3"/>
      <c r="B6" s="39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2" ht="82.5" customHeight="1" x14ac:dyDescent="0.25">
      <c r="A7" s="67" t="s">
        <v>0</v>
      </c>
      <c r="B7" s="67" t="s">
        <v>16</v>
      </c>
      <c r="C7" s="67" t="s">
        <v>9</v>
      </c>
      <c r="D7" s="66"/>
      <c r="E7" s="73" t="s">
        <v>1</v>
      </c>
      <c r="F7" s="78"/>
      <c r="G7" s="79"/>
      <c r="H7" s="67" t="s">
        <v>17</v>
      </c>
      <c r="I7" s="67" t="s">
        <v>18</v>
      </c>
      <c r="J7" s="74" t="s">
        <v>8</v>
      </c>
      <c r="K7" s="67" t="s">
        <v>21</v>
      </c>
      <c r="L7" s="67" t="s">
        <v>4</v>
      </c>
      <c r="M7" s="67"/>
      <c r="N7" s="67" t="s">
        <v>7</v>
      </c>
      <c r="O7" s="67" t="s">
        <v>6</v>
      </c>
    </row>
    <row r="8" spans="1:22" ht="189.75" customHeight="1" x14ac:dyDescent="0.25">
      <c r="A8" s="67"/>
      <c r="B8" s="67"/>
      <c r="C8" s="67"/>
      <c r="D8" s="67" t="s">
        <v>20</v>
      </c>
      <c r="E8" s="40" t="s">
        <v>72</v>
      </c>
      <c r="F8" s="41" t="s">
        <v>73</v>
      </c>
      <c r="G8" s="41" t="s">
        <v>70</v>
      </c>
      <c r="H8" s="67"/>
      <c r="I8" s="67"/>
      <c r="J8" s="75"/>
      <c r="K8" s="67"/>
      <c r="L8" s="67" t="s">
        <v>15</v>
      </c>
      <c r="M8" s="67" t="s">
        <v>2</v>
      </c>
      <c r="N8" s="67"/>
      <c r="O8" s="67"/>
    </row>
    <row r="9" spans="1:22" ht="190.5" customHeight="1" x14ac:dyDescent="0.25">
      <c r="A9" s="67"/>
      <c r="B9" s="67"/>
      <c r="C9" s="67"/>
      <c r="D9" s="67"/>
      <c r="E9" s="6" t="s">
        <v>19</v>
      </c>
      <c r="F9" s="6" t="s">
        <v>19</v>
      </c>
      <c r="G9" s="6" t="s">
        <v>19</v>
      </c>
      <c r="H9" s="67"/>
      <c r="I9" s="67"/>
      <c r="J9" s="76"/>
      <c r="K9" s="67"/>
      <c r="L9" s="67"/>
      <c r="M9" s="67"/>
      <c r="N9" s="67"/>
      <c r="O9" s="73"/>
      <c r="P9" s="42"/>
      <c r="Q9" s="43"/>
      <c r="S9" s="44"/>
    </row>
    <row r="10" spans="1:22" ht="27.75" customHeight="1" x14ac:dyDescent="0.25">
      <c r="A10" s="6">
        <v>1</v>
      </c>
      <c r="B10" s="6">
        <v>2</v>
      </c>
      <c r="C10" s="6">
        <v>3</v>
      </c>
      <c r="D10" s="7">
        <v>5</v>
      </c>
      <c r="E10" s="7">
        <v>6</v>
      </c>
      <c r="F10" s="7">
        <v>8</v>
      </c>
      <c r="G10" s="7">
        <v>10</v>
      </c>
      <c r="H10" s="7">
        <v>12</v>
      </c>
      <c r="I10" s="7">
        <v>14</v>
      </c>
      <c r="J10" s="7">
        <v>15</v>
      </c>
      <c r="K10" s="7">
        <v>16</v>
      </c>
      <c r="L10" s="7">
        <v>17</v>
      </c>
      <c r="M10" s="64">
        <v>18</v>
      </c>
      <c r="N10" s="7">
        <v>19</v>
      </c>
      <c r="O10" s="8">
        <v>20</v>
      </c>
      <c r="P10" s="9"/>
      <c r="Q10" s="43"/>
      <c r="S10" s="44"/>
    </row>
    <row r="11" spans="1:22" ht="86.25" customHeight="1" x14ac:dyDescent="0.25">
      <c r="A11" s="74">
        <v>1</v>
      </c>
      <c r="B11" s="81" t="s">
        <v>23</v>
      </c>
      <c r="C11" s="11" t="s">
        <v>24</v>
      </c>
      <c r="D11" s="11">
        <v>147</v>
      </c>
      <c r="E11" s="12">
        <v>35000</v>
      </c>
      <c r="F11" s="12">
        <v>28000</v>
      </c>
      <c r="G11" s="12">
        <v>30000</v>
      </c>
      <c r="H11" s="12">
        <f>ROUND((E11+F11+G11)/3,2)</f>
        <v>31000</v>
      </c>
      <c r="I11" s="10" t="s">
        <v>22</v>
      </c>
      <c r="J11" s="10">
        <v>731111000</v>
      </c>
      <c r="K11" s="10">
        <v>3</v>
      </c>
      <c r="L11" s="13">
        <f>H11</f>
        <v>31000</v>
      </c>
      <c r="M11" s="13">
        <f t="shared" ref="M11:M15" si="0">K11*L11</f>
        <v>93000</v>
      </c>
      <c r="N11" s="12">
        <f>ROUND((((E11-L11)^2+(F11-L11)^2+(G11-L11)^2)/2)^(1/2),2)</f>
        <v>3605.55</v>
      </c>
      <c r="O11" s="14">
        <f>ROUND(N11/H11*100,2)</f>
        <v>11.63</v>
      </c>
      <c r="P11" s="9"/>
      <c r="Q11" s="43"/>
      <c r="S11" s="44"/>
    </row>
    <row r="12" spans="1:22" ht="89.25" customHeight="1" x14ac:dyDescent="0.25">
      <c r="A12" s="80"/>
      <c r="B12" s="82"/>
      <c r="C12" s="11" t="s">
        <v>25</v>
      </c>
      <c r="D12" s="15">
        <v>147</v>
      </c>
      <c r="E12" s="12">
        <v>30000</v>
      </c>
      <c r="F12" s="12">
        <v>35000</v>
      </c>
      <c r="G12" s="12">
        <v>40000</v>
      </c>
      <c r="H12" s="12">
        <f>ROUND((E12+F12+G12)/3,2)</f>
        <v>35000</v>
      </c>
      <c r="I12" s="10" t="s">
        <v>22</v>
      </c>
      <c r="J12" s="10">
        <v>731111000</v>
      </c>
      <c r="K12" s="10">
        <v>3</v>
      </c>
      <c r="L12" s="13">
        <f>H12</f>
        <v>35000</v>
      </c>
      <c r="M12" s="13">
        <f t="shared" si="0"/>
        <v>105000</v>
      </c>
      <c r="N12" s="12">
        <f>ROUND((((E12-L12)^2+(F12-L12)^2+(G12-L12)^2)/2)^(1/2),2)</f>
        <v>5000</v>
      </c>
      <c r="O12" s="12">
        <f>ROUND(N12/H12*100,2)</f>
        <v>14.29</v>
      </c>
      <c r="S12" s="44"/>
    </row>
    <row r="13" spans="1:22" ht="169.5" customHeight="1" x14ac:dyDescent="0.25">
      <c r="A13" s="80"/>
      <c r="B13" s="82"/>
      <c r="C13" s="11" t="s">
        <v>26</v>
      </c>
      <c r="D13" s="11">
        <v>147</v>
      </c>
      <c r="E13" s="12">
        <v>100000</v>
      </c>
      <c r="F13" s="12">
        <v>110000</v>
      </c>
      <c r="G13" s="12">
        <v>115000</v>
      </c>
      <c r="H13" s="12">
        <f t="shared" ref="H13:H75" si="1">ROUND((E13+F13+G13)/3,2)</f>
        <v>108333.33</v>
      </c>
      <c r="I13" s="10" t="s">
        <v>22</v>
      </c>
      <c r="J13" s="10">
        <v>731111000</v>
      </c>
      <c r="K13" s="10">
        <v>4</v>
      </c>
      <c r="L13" s="13">
        <f>H13</f>
        <v>108333.33</v>
      </c>
      <c r="M13" s="13">
        <f t="shared" si="0"/>
        <v>433333.32</v>
      </c>
      <c r="N13" s="12">
        <f>ROUND((((E13-L13)^2+(F13-L13)^2+(G13-L13)^2)/2)^(1/2),2)</f>
        <v>7637.63</v>
      </c>
      <c r="O13" s="12">
        <f>ROUND(N13/H13*100,2)</f>
        <v>7.05</v>
      </c>
      <c r="S13" s="45"/>
      <c r="T13" s="38"/>
      <c r="U13" s="38"/>
      <c r="V13" s="38"/>
    </row>
    <row r="14" spans="1:22" ht="106.5" customHeight="1" x14ac:dyDescent="0.25">
      <c r="A14" s="80"/>
      <c r="B14" s="82"/>
      <c r="C14" s="11" t="s">
        <v>27</v>
      </c>
      <c r="D14" s="65">
        <v>147</v>
      </c>
      <c r="E14" s="12">
        <v>150000</v>
      </c>
      <c r="F14" s="12">
        <v>130000</v>
      </c>
      <c r="G14" s="12">
        <v>120000</v>
      </c>
      <c r="H14" s="12">
        <f t="shared" si="1"/>
        <v>133333.32999999999</v>
      </c>
      <c r="I14" s="10" t="s">
        <v>22</v>
      </c>
      <c r="J14" s="10">
        <v>731111000</v>
      </c>
      <c r="K14" s="10">
        <v>1</v>
      </c>
      <c r="L14" s="13">
        <f>H14</f>
        <v>133333.32999999999</v>
      </c>
      <c r="M14" s="13">
        <f t="shared" si="0"/>
        <v>133333.32999999999</v>
      </c>
      <c r="N14" s="12">
        <f>ROUND((((E14-L14)^2+(F14-L14)^2+(G14-L14)^2)/2)^(1/2),2)</f>
        <v>15275.25</v>
      </c>
      <c r="O14" s="12">
        <f>ROUND(N14/H14*100,2)</f>
        <v>11.46</v>
      </c>
      <c r="S14" s="45"/>
      <c r="T14" s="38"/>
      <c r="U14" s="38"/>
      <c r="V14" s="38"/>
    </row>
    <row r="15" spans="1:22" ht="98.25" customHeight="1" x14ac:dyDescent="0.25">
      <c r="A15" s="80"/>
      <c r="B15" s="82"/>
      <c r="C15" s="11" t="s">
        <v>63</v>
      </c>
      <c r="D15" s="11">
        <v>147</v>
      </c>
      <c r="E15" s="12">
        <v>50000</v>
      </c>
      <c r="F15" s="12">
        <v>65000</v>
      </c>
      <c r="G15" s="12">
        <v>60000</v>
      </c>
      <c r="H15" s="12">
        <f t="shared" si="1"/>
        <v>58333.33</v>
      </c>
      <c r="I15" s="10" t="s">
        <v>22</v>
      </c>
      <c r="J15" s="10">
        <v>731111000</v>
      </c>
      <c r="K15" s="10">
        <v>2</v>
      </c>
      <c r="L15" s="13">
        <f>H15</f>
        <v>58333.33</v>
      </c>
      <c r="M15" s="13">
        <f t="shared" si="0"/>
        <v>116666.66</v>
      </c>
      <c r="N15" s="12">
        <f>ROUND((((E15-L15)^2+(F15-L15)^2+(G15-L15)^2)/2)^(1/2),2)</f>
        <v>7637.63</v>
      </c>
      <c r="O15" s="12">
        <f>ROUND(N15/H15*100,2)</f>
        <v>13.09</v>
      </c>
      <c r="S15" s="45"/>
      <c r="T15" s="38"/>
      <c r="U15" s="38"/>
      <c r="V15" s="38"/>
    </row>
    <row r="16" spans="1:22" ht="112.5" customHeight="1" x14ac:dyDescent="0.25">
      <c r="A16" s="80"/>
      <c r="B16" s="82"/>
      <c r="C16" s="11" t="s">
        <v>64</v>
      </c>
      <c r="D16" s="65">
        <v>147</v>
      </c>
      <c r="E16" s="12">
        <v>50000</v>
      </c>
      <c r="F16" s="12">
        <v>65000</v>
      </c>
      <c r="G16" s="12">
        <v>60000</v>
      </c>
      <c r="H16" s="12">
        <f t="shared" si="1"/>
        <v>58333.33</v>
      </c>
      <c r="I16" s="10" t="s">
        <v>22</v>
      </c>
      <c r="J16" s="10">
        <v>731111000</v>
      </c>
      <c r="K16" s="10">
        <v>2</v>
      </c>
      <c r="L16" s="13">
        <f>H16</f>
        <v>58333.33</v>
      </c>
      <c r="M16" s="13">
        <f>K15*L16</f>
        <v>116666.66</v>
      </c>
      <c r="N16" s="12">
        <f>ROUND((((E16-L16)^2+(F16-L16)^2+(G16-L16)^2)/2)^(1/2),2)</f>
        <v>7637.63</v>
      </c>
      <c r="O16" s="12">
        <f>ROUND(N16/H16*100,2)</f>
        <v>13.09</v>
      </c>
      <c r="S16" s="46"/>
      <c r="T16" s="45"/>
      <c r="U16" s="38"/>
      <c r="V16" s="38"/>
    </row>
    <row r="17" spans="1:22" ht="103.5" customHeight="1" x14ac:dyDescent="0.25">
      <c r="A17" s="80"/>
      <c r="B17" s="82"/>
      <c r="C17" s="11" t="s">
        <v>28</v>
      </c>
      <c r="D17" s="11">
        <v>147</v>
      </c>
      <c r="E17" s="12">
        <v>80000</v>
      </c>
      <c r="F17" s="12">
        <v>95000</v>
      </c>
      <c r="G17" s="12">
        <v>100000</v>
      </c>
      <c r="H17" s="12">
        <f t="shared" si="1"/>
        <v>91666.67</v>
      </c>
      <c r="I17" s="10" t="s">
        <v>22</v>
      </c>
      <c r="J17" s="10">
        <v>731111000</v>
      </c>
      <c r="K17" s="10">
        <v>2</v>
      </c>
      <c r="L17" s="13">
        <f>H17</f>
        <v>91666.67</v>
      </c>
      <c r="M17" s="13">
        <f t="shared" ref="M17:M75" si="2">K17*L17</f>
        <v>183333.34</v>
      </c>
      <c r="N17" s="12">
        <f>ROUND((((E17-L17)^2+(F17-L17)^2+(G17-L17)^2)/2)^(1/2),2)</f>
        <v>10408.33</v>
      </c>
      <c r="O17" s="12">
        <f>ROUND(N17/H17*100,2)</f>
        <v>11.35</v>
      </c>
      <c r="S17" s="46"/>
      <c r="T17" s="45"/>
      <c r="U17" s="38"/>
      <c r="V17" s="38"/>
    </row>
    <row r="18" spans="1:22" ht="101.25" customHeight="1" x14ac:dyDescent="0.25">
      <c r="A18" s="80"/>
      <c r="B18" s="82"/>
      <c r="C18" s="11" t="s">
        <v>76</v>
      </c>
      <c r="D18" s="65">
        <v>147</v>
      </c>
      <c r="E18" s="12">
        <v>95000</v>
      </c>
      <c r="F18" s="12">
        <v>110000</v>
      </c>
      <c r="G18" s="12">
        <v>115000</v>
      </c>
      <c r="H18" s="12">
        <f t="shared" si="1"/>
        <v>106666.67</v>
      </c>
      <c r="I18" s="10" t="s">
        <v>22</v>
      </c>
      <c r="J18" s="10">
        <v>731111000</v>
      </c>
      <c r="K18" s="10">
        <v>2</v>
      </c>
      <c r="L18" s="13">
        <f>H18</f>
        <v>106666.67</v>
      </c>
      <c r="M18" s="13">
        <f t="shared" si="2"/>
        <v>213333.34</v>
      </c>
      <c r="N18" s="12">
        <f>ROUND((((E18-L18)^2+(F18-L18)^2+(G18-L18)^2)/2)^(1/2),2)</f>
        <v>10408.33</v>
      </c>
      <c r="O18" s="12">
        <f>ROUND(N18/H18*100,2)</f>
        <v>9.76</v>
      </c>
      <c r="S18" s="45"/>
      <c r="T18" s="38"/>
      <c r="U18" s="38"/>
      <c r="V18" s="38"/>
    </row>
    <row r="19" spans="1:22" ht="230.25" customHeight="1" x14ac:dyDescent="0.25">
      <c r="A19" s="80"/>
      <c r="B19" s="82"/>
      <c r="C19" s="11" t="s">
        <v>29</v>
      </c>
      <c r="D19" s="11">
        <v>147</v>
      </c>
      <c r="E19" s="12">
        <v>100000</v>
      </c>
      <c r="F19" s="12">
        <v>110000</v>
      </c>
      <c r="G19" s="12">
        <v>115000</v>
      </c>
      <c r="H19" s="12">
        <f t="shared" si="1"/>
        <v>108333.33</v>
      </c>
      <c r="I19" s="10" t="s">
        <v>22</v>
      </c>
      <c r="J19" s="10">
        <v>731111000</v>
      </c>
      <c r="K19" s="10">
        <v>4</v>
      </c>
      <c r="L19" s="13">
        <f>H19</f>
        <v>108333.33</v>
      </c>
      <c r="M19" s="13">
        <f t="shared" si="2"/>
        <v>433333.32</v>
      </c>
      <c r="N19" s="12">
        <f>ROUND((((E19-L19)^2+(F19-L19)^2+(G19-L19)^2)/2)^(1/2),2)</f>
        <v>7637.63</v>
      </c>
      <c r="O19" s="12">
        <f>ROUND(N19/H19*100,2)</f>
        <v>7.05</v>
      </c>
      <c r="S19" s="45"/>
      <c r="T19" s="38"/>
      <c r="U19" s="38"/>
      <c r="V19" s="38"/>
    </row>
    <row r="20" spans="1:22" ht="109.5" customHeight="1" x14ac:dyDescent="0.25">
      <c r="A20" s="80"/>
      <c r="B20" s="82"/>
      <c r="C20" s="47" t="s">
        <v>30</v>
      </c>
      <c r="D20" s="65">
        <v>147</v>
      </c>
      <c r="E20" s="16">
        <v>250000</v>
      </c>
      <c r="F20" s="16">
        <v>220000</v>
      </c>
      <c r="G20" s="16">
        <v>190000</v>
      </c>
      <c r="H20" s="12">
        <f t="shared" si="1"/>
        <v>220000</v>
      </c>
      <c r="I20" s="17" t="s">
        <v>22</v>
      </c>
      <c r="J20" s="17">
        <v>731113</v>
      </c>
      <c r="K20" s="10">
        <v>1</v>
      </c>
      <c r="L20" s="13">
        <f>H20</f>
        <v>220000</v>
      </c>
      <c r="M20" s="13">
        <f t="shared" si="2"/>
        <v>220000</v>
      </c>
      <c r="N20" s="12">
        <f>ROUND((((E20-L20)^2+(F20-L20)^2+(G20-L20)^2)/2)^(1/2),2)</f>
        <v>30000</v>
      </c>
      <c r="O20" s="12">
        <f>ROUND(N20/H20*100,2)</f>
        <v>13.64</v>
      </c>
      <c r="S20" s="44"/>
    </row>
    <row r="21" spans="1:22" ht="210.75" customHeight="1" x14ac:dyDescent="0.25">
      <c r="A21" s="80"/>
      <c r="B21" s="82"/>
      <c r="C21" s="47" t="s">
        <v>65</v>
      </c>
      <c r="D21" s="11">
        <v>147</v>
      </c>
      <c r="E21" s="18">
        <v>2200000</v>
      </c>
      <c r="F21" s="18">
        <v>2300000</v>
      </c>
      <c r="G21" s="18">
        <v>1850000</v>
      </c>
      <c r="H21" s="12">
        <f t="shared" si="1"/>
        <v>2116666.67</v>
      </c>
      <c r="I21" s="17" t="s">
        <v>22</v>
      </c>
      <c r="J21" s="17">
        <v>731113</v>
      </c>
      <c r="K21" s="19">
        <v>1</v>
      </c>
      <c r="L21" s="13">
        <f>H21</f>
        <v>2116666.67</v>
      </c>
      <c r="M21" s="13">
        <f t="shared" si="2"/>
        <v>2116666.67</v>
      </c>
      <c r="N21" s="12">
        <f>ROUND((((E21-L21)^2+(F21-L21)^2+(G21-L21)^2)/2)^(1/2),2)</f>
        <v>236290.78</v>
      </c>
      <c r="O21" s="12">
        <f>ROUND(N21/H21*100,2)</f>
        <v>11.16</v>
      </c>
      <c r="S21" s="44"/>
    </row>
    <row r="22" spans="1:22" ht="179.25" customHeight="1" x14ac:dyDescent="0.25">
      <c r="A22" s="80"/>
      <c r="B22" s="82"/>
      <c r="C22" s="11" t="s">
        <v>31</v>
      </c>
      <c r="D22" s="65">
        <v>147</v>
      </c>
      <c r="E22" s="20">
        <v>100000</v>
      </c>
      <c r="F22" s="20">
        <v>110000</v>
      </c>
      <c r="G22" s="20">
        <v>115000</v>
      </c>
      <c r="H22" s="12">
        <f t="shared" si="1"/>
        <v>108333.33</v>
      </c>
      <c r="I22" s="10" t="s">
        <v>22</v>
      </c>
      <c r="J22" s="10">
        <v>731111000</v>
      </c>
      <c r="K22" s="19">
        <v>4</v>
      </c>
      <c r="L22" s="13">
        <f>H22</f>
        <v>108333.33</v>
      </c>
      <c r="M22" s="13">
        <f t="shared" si="2"/>
        <v>433333.32</v>
      </c>
      <c r="N22" s="12">
        <f>ROUND((((E22-L22)^2+(F22-L22)^2+(G22-L22)^2)/2)^(1/2),2)</f>
        <v>7637.63</v>
      </c>
      <c r="O22" s="12">
        <f>ROUND(N22/H22*100,2)</f>
        <v>7.05</v>
      </c>
    </row>
    <row r="23" spans="1:22" ht="103.5" customHeight="1" x14ac:dyDescent="0.25">
      <c r="A23" s="80"/>
      <c r="B23" s="82"/>
      <c r="C23" s="48" t="s">
        <v>83</v>
      </c>
      <c r="D23" s="11">
        <v>147</v>
      </c>
      <c r="E23" s="22">
        <v>120000</v>
      </c>
      <c r="F23" s="22">
        <v>145000</v>
      </c>
      <c r="G23" s="22">
        <v>160000</v>
      </c>
      <c r="H23" s="12">
        <f t="shared" si="1"/>
        <v>141666.67000000001</v>
      </c>
      <c r="I23" s="21" t="s">
        <v>22</v>
      </c>
      <c r="J23" s="21">
        <v>731113</v>
      </c>
      <c r="K23" s="23">
        <v>2</v>
      </c>
      <c r="L23" s="24">
        <f>H23</f>
        <v>141666.67000000001</v>
      </c>
      <c r="M23" s="24">
        <f>K23*L23</f>
        <v>283333.34000000003</v>
      </c>
      <c r="N23" s="12">
        <f>ROUND((((E23-L23)^2+(F23-L23)^2+(G23-L23)^2)/2)^(1/2),2)</f>
        <v>20207.259999999998</v>
      </c>
      <c r="O23" s="12">
        <f>ROUND(N23/H23*100,2)</f>
        <v>14.26</v>
      </c>
    </row>
    <row r="24" spans="1:22" ht="75" customHeight="1" x14ac:dyDescent="0.25">
      <c r="A24" s="80"/>
      <c r="B24" s="82"/>
      <c r="C24" s="94" t="s">
        <v>74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22" ht="204.75" customHeight="1" x14ac:dyDescent="0.25">
      <c r="A25" s="80"/>
      <c r="B25" s="82"/>
      <c r="C25" s="1" t="s">
        <v>78</v>
      </c>
      <c r="D25" s="15">
        <v>147</v>
      </c>
      <c r="E25" s="20">
        <v>91691.88</v>
      </c>
      <c r="F25" s="20">
        <v>101566.39</v>
      </c>
      <c r="G25" s="20">
        <v>96864.25</v>
      </c>
      <c r="H25" s="12">
        <f t="shared" si="1"/>
        <v>96707.51</v>
      </c>
      <c r="I25" s="10" t="s">
        <v>22</v>
      </c>
      <c r="J25" s="10">
        <v>731111000</v>
      </c>
      <c r="K25" s="25">
        <f>395+250</f>
        <v>645</v>
      </c>
      <c r="L25" s="13">
        <f>H25</f>
        <v>96707.51</v>
      </c>
      <c r="M25" s="13">
        <f t="shared" si="2"/>
        <v>62376343.949999996</v>
      </c>
      <c r="N25" s="12">
        <f>ROUND((((E25-L25)^2+(F25-L25)^2+(G25-L25)^2)/2)^(1/2),2)</f>
        <v>4939.12</v>
      </c>
      <c r="O25" s="12">
        <f>ROUND(N25/H25*100,2)</f>
        <v>5.1100000000000003</v>
      </c>
    </row>
    <row r="26" spans="1:22" ht="216.75" customHeight="1" x14ac:dyDescent="0.25">
      <c r="A26" s="80"/>
      <c r="B26" s="82"/>
      <c r="C26" s="1" t="s">
        <v>79</v>
      </c>
      <c r="D26" s="15">
        <v>147</v>
      </c>
      <c r="E26" s="20">
        <v>161971.15</v>
      </c>
      <c r="F26" s="20">
        <v>193503.83</v>
      </c>
      <c r="G26" s="20">
        <v>186956.06</v>
      </c>
      <c r="H26" s="12">
        <f t="shared" si="1"/>
        <v>180810.35</v>
      </c>
      <c r="I26" s="10" t="s">
        <v>22</v>
      </c>
      <c r="J26" s="10">
        <v>731111000</v>
      </c>
      <c r="K26" s="25">
        <f>395+250</f>
        <v>645</v>
      </c>
      <c r="L26" s="13">
        <f>H26</f>
        <v>180810.35</v>
      </c>
      <c r="M26" s="13">
        <f t="shared" si="2"/>
        <v>116622675.75</v>
      </c>
      <c r="N26" s="12">
        <f>ROUND((((E26-L26)^2+(F26-L26)^2+(G26-L26)^2)/2)^(1/2),2)</f>
        <v>16640.46</v>
      </c>
      <c r="O26" s="12">
        <f>ROUND(N26/H26*100,2)</f>
        <v>9.1999999999999993</v>
      </c>
    </row>
    <row r="27" spans="1:22" ht="220.5" customHeight="1" x14ac:dyDescent="0.25">
      <c r="A27" s="80"/>
      <c r="B27" s="82"/>
      <c r="C27" s="1" t="s">
        <v>80</v>
      </c>
      <c r="D27" s="65">
        <v>147</v>
      </c>
      <c r="E27" s="20">
        <v>80881.320000000007</v>
      </c>
      <c r="F27" s="20">
        <v>89134.52</v>
      </c>
      <c r="G27" s="20">
        <v>86823.62</v>
      </c>
      <c r="H27" s="12">
        <f t="shared" si="1"/>
        <v>85613.15</v>
      </c>
      <c r="I27" s="10" t="s">
        <v>22</v>
      </c>
      <c r="J27" s="10">
        <v>731111000</v>
      </c>
      <c r="K27" s="25">
        <f>345+250</f>
        <v>595</v>
      </c>
      <c r="L27" s="13">
        <f>H27</f>
        <v>85613.15</v>
      </c>
      <c r="M27" s="13">
        <f t="shared" si="2"/>
        <v>50939824.25</v>
      </c>
      <c r="N27" s="12">
        <f>ROUND((((E27-L27)^2+(F27-L27)^2+(G27-L27)^2)/2)^(1/2),2)</f>
        <v>4257.67</v>
      </c>
      <c r="O27" s="12">
        <f>ROUND(N27/H27*100,2)</f>
        <v>4.97</v>
      </c>
    </row>
    <row r="28" spans="1:22" ht="226.5" customHeight="1" x14ac:dyDescent="0.25">
      <c r="A28" s="80"/>
      <c r="B28" s="82"/>
      <c r="C28" s="1" t="s">
        <v>81</v>
      </c>
      <c r="D28" s="65">
        <v>147</v>
      </c>
      <c r="E28" s="20">
        <v>76058.61</v>
      </c>
      <c r="F28" s="20">
        <v>83819.69</v>
      </c>
      <c r="G28" s="20">
        <v>81646.59</v>
      </c>
      <c r="H28" s="12">
        <f t="shared" si="1"/>
        <v>80508.3</v>
      </c>
      <c r="I28" s="10" t="s">
        <v>22</v>
      </c>
      <c r="J28" s="10">
        <v>731111000</v>
      </c>
      <c r="K28" s="25">
        <f>145+85</f>
        <v>230</v>
      </c>
      <c r="L28" s="13">
        <f>H28</f>
        <v>80508.3</v>
      </c>
      <c r="M28" s="13">
        <f t="shared" si="2"/>
        <v>18516909</v>
      </c>
      <c r="N28" s="12">
        <f>ROUND((((E28-L28)^2+(F28-L28)^2+(G28-L28)^2)/2)^(1/2),2)</f>
        <v>4003.8</v>
      </c>
      <c r="O28" s="12">
        <f>ROUND(N28/H28*100,2)</f>
        <v>4.97</v>
      </c>
      <c r="S28" s="44"/>
      <c r="T28" s="44"/>
    </row>
    <row r="29" spans="1:22" ht="206.25" customHeight="1" x14ac:dyDescent="0.25">
      <c r="A29" s="80"/>
      <c r="B29" s="82"/>
      <c r="C29" s="1" t="s">
        <v>82</v>
      </c>
      <c r="D29" s="65">
        <v>147</v>
      </c>
      <c r="E29" s="20">
        <v>92159.3</v>
      </c>
      <c r="F29" s="20">
        <v>102610.36</v>
      </c>
      <c r="G29" s="20">
        <v>94344.52</v>
      </c>
      <c r="H29" s="12">
        <f t="shared" si="1"/>
        <v>96371.39</v>
      </c>
      <c r="I29" s="10" t="s">
        <v>22</v>
      </c>
      <c r="J29" s="10">
        <v>731111000</v>
      </c>
      <c r="K29" s="25">
        <f>95+60</f>
        <v>155</v>
      </c>
      <c r="L29" s="13">
        <f>H29</f>
        <v>96371.39</v>
      </c>
      <c r="M29" s="13">
        <f t="shared" si="2"/>
        <v>14937565.449999999</v>
      </c>
      <c r="N29" s="52">
        <f>ROUND((((E29-L29)^2+(F29-L29)^2+(G29-L29)^2)/2)^(1/2),2)</f>
        <v>5512.47</v>
      </c>
      <c r="O29" s="12">
        <f>ROUND(N29/H29*100,2)</f>
        <v>5.72</v>
      </c>
      <c r="S29" s="44"/>
    </row>
    <row r="30" spans="1:22" ht="72.75" customHeight="1" x14ac:dyDescent="0.25">
      <c r="A30" s="80"/>
      <c r="B30" s="82"/>
      <c r="C30" s="55" t="s">
        <v>75</v>
      </c>
      <c r="D30" s="49"/>
      <c r="E30" s="49"/>
      <c r="F30" s="49"/>
      <c r="G30" s="49"/>
      <c r="H30" s="12"/>
      <c r="I30" s="49"/>
      <c r="J30" s="49"/>
      <c r="K30" s="49"/>
      <c r="L30" s="49"/>
      <c r="M30" s="49"/>
      <c r="N30" s="54"/>
      <c r="O30" s="51"/>
    </row>
    <row r="31" spans="1:22" ht="42" customHeight="1" x14ac:dyDescent="0.25">
      <c r="A31" s="80"/>
      <c r="B31" s="82"/>
      <c r="C31" s="11" t="s">
        <v>32</v>
      </c>
      <c r="D31" s="15">
        <v>147</v>
      </c>
      <c r="E31" s="20">
        <v>29445.7</v>
      </c>
      <c r="F31" s="20">
        <v>23666.639999999999</v>
      </c>
      <c r="G31" s="20">
        <v>28895.32</v>
      </c>
      <c r="H31" s="12">
        <f t="shared" si="1"/>
        <v>27335.89</v>
      </c>
      <c r="I31" s="10" t="s">
        <v>22</v>
      </c>
      <c r="J31" s="10">
        <v>731111000</v>
      </c>
      <c r="K31" s="25">
        <f t="shared" ref="K31:K36" si="3">112+20</f>
        <v>132</v>
      </c>
      <c r="L31" s="13">
        <f>H31</f>
        <v>27335.89</v>
      </c>
      <c r="M31" s="13">
        <f t="shared" si="2"/>
        <v>3608337.48</v>
      </c>
      <c r="N31" s="53">
        <f>ROUND((((E31-L31)^2+(F31-L31)^2+(G31-L31)^2)/2)^(1/2),2)</f>
        <v>3189.55</v>
      </c>
      <c r="O31" s="12">
        <f>ROUND(N31/H31*100,2)</f>
        <v>11.67</v>
      </c>
    </row>
    <row r="32" spans="1:22" ht="42" customHeight="1" x14ac:dyDescent="0.25">
      <c r="A32" s="80"/>
      <c r="B32" s="82"/>
      <c r="C32" s="11" t="s">
        <v>33</v>
      </c>
      <c r="D32" s="15">
        <v>147</v>
      </c>
      <c r="E32" s="20">
        <v>29445.7</v>
      </c>
      <c r="F32" s="20">
        <v>23666.639999999999</v>
      </c>
      <c r="G32" s="20">
        <v>28895.32</v>
      </c>
      <c r="H32" s="12">
        <f t="shared" si="1"/>
        <v>27335.89</v>
      </c>
      <c r="I32" s="10" t="s">
        <v>22</v>
      </c>
      <c r="J32" s="10">
        <v>731111000</v>
      </c>
      <c r="K32" s="25">
        <f t="shared" si="3"/>
        <v>132</v>
      </c>
      <c r="L32" s="13">
        <f>H32</f>
        <v>27335.89</v>
      </c>
      <c r="M32" s="13">
        <f t="shared" si="2"/>
        <v>3608337.48</v>
      </c>
      <c r="N32" s="12">
        <f>ROUND((((E32-L32)^2+(F32-L32)^2+(G32-L32)^2)/2)^(1/2),2)</f>
        <v>3189.55</v>
      </c>
      <c r="O32" s="12">
        <f>ROUND(N32/H32*100,2)</f>
        <v>11.67</v>
      </c>
    </row>
    <row r="33" spans="1:20" ht="42" customHeight="1" x14ac:dyDescent="0.25">
      <c r="A33" s="80"/>
      <c r="B33" s="82"/>
      <c r="C33" s="11" t="s">
        <v>34</v>
      </c>
      <c r="D33" s="65">
        <v>147</v>
      </c>
      <c r="E33" s="20">
        <v>29445.7</v>
      </c>
      <c r="F33" s="20">
        <v>23666.639999999999</v>
      </c>
      <c r="G33" s="20">
        <v>28895.32</v>
      </c>
      <c r="H33" s="12">
        <f t="shared" si="1"/>
        <v>27335.89</v>
      </c>
      <c r="I33" s="10" t="s">
        <v>22</v>
      </c>
      <c r="J33" s="10">
        <v>731111000</v>
      </c>
      <c r="K33" s="25">
        <f t="shared" si="3"/>
        <v>132</v>
      </c>
      <c r="L33" s="13">
        <f>H33</f>
        <v>27335.89</v>
      </c>
      <c r="M33" s="13">
        <f t="shared" si="2"/>
        <v>3608337.48</v>
      </c>
      <c r="N33" s="12">
        <f>ROUND((((E33-L33)^2+(F33-L33)^2+(G33-L33)^2)/2)^(1/2),2)</f>
        <v>3189.55</v>
      </c>
      <c r="O33" s="12">
        <f>ROUND(N33/H33*100,2)</f>
        <v>11.67</v>
      </c>
    </row>
    <row r="34" spans="1:20" ht="42" customHeight="1" x14ac:dyDescent="0.25">
      <c r="A34" s="80"/>
      <c r="B34" s="82"/>
      <c r="C34" s="11" t="s">
        <v>35</v>
      </c>
      <c r="D34" s="65">
        <v>147</v>
      </c>
      <c r="E34" s="20">
        <v>29445.7</v>
      </c>
      <c r="F34" s="20">
        <v>23666.639999999999</v>
      </c>
      <c r="G34" s="20">
        <v>28895.32</v>
      </c>
      <c r="H34" s="12">
        <f t="shared" si="1"/>
        <v>27335.89</v>
      </c>
      <c r="I34" s="10" t="s">
        <v>22</v>
      </c>
      <c r="J34" s="10">
        <v>731111000</v>
      </c>
      <c r="K34" s="25">
        <f t="shared" si="3"/>
        <v>132</v>
      </c>
      <c r="L34" s="13">
        <f>H34</f>
        <v>27335.89</v>
      </c>
      <c r="M34" s="13">
        <f t="shared" si="2"/>
        <v>3608337.48</v>
      </c>
      <c r="N34" s="12">
        <f>ROUND((((E34-L34)^2+(F34-L34)^2+(G34-L34)^2)/2)^(1/2),2)</f>
        <v>3189.55</v>
      </c>
      <c r="O34" s="12">
        <f>ROUND(N34/H34*100,2)</f>
        <v>11.67</v>
      </c>
      <c r="S34" s="50"/>
    </row>
    <row r="35" spans="1:20" ht="42" customHeight="1" x14ac:dyDescent="0.25">
      <c r="A35" s="80"/>
      <c r="B35" s="82"/>
      <c r="C35" s="11" t="s">
        <v>66</v>
      </c>
      <c r="D35" s="65">
        <v>147</v>
      </c>
      <c r="E35" s="20">
        <v>29445.7</v>
      </c>
      <c r="F35" s="20">
        <v>23666.639999999999</v>
      </c>
      <c r="G35" s="20">
        <v>28895.32</v>
      </c>
      <c r="H35" s="12">
        <f t="shared" si="1"/>
        <v>27335.89</v>
      </c>
      <c r="I35" s="10" t="s">
        <v>22</v>
      </c>
      <c r="J35" s="10">
        <v>731111000</v>
      </c>
      <c r="K35" s="25">
        <f t="shared" si="3"/>
        <v>132</v>
      </c>
      <c r="L35" s="13">
        <f>H35</f>
        <v>27335.89</v>
      </c>
      <c r="M35" s="13">
        <f t="shared" si="2"/>
        <v>3608337.48</v>
      </c>
      <c r="N35" s="12">
        <f>ROUND((((E35-L35)^2+(F35-L35)^2+(G35-L35)^2)/2)^(1/2),2)</f>
        <v>3189.55</v>
      </c>
      <c r="O35" s="12">
        <f>ROUND(N35/H35*100,2)</f>
        <v>11.67</v>
      </c>
    </row>
    <row r="36" spans="1:20" ht="42" customHeight="1" x14ac:dyDescent="0.25">
      <c r="A36" s="80"/>
      <c r="B36" s="82"/>
      <c r="C36" s="11" t="s">
        <v>36</v>
      </c>
      <c r="D36" s="65">
        <v>147</v>
      </c>
      <c r="E36" s="20">
        <v>29445.7</v>
      </c>
      <c r="F36" s="20">
        <v>23666.639999999999</v>
      </c>
      <c r="G36" s="20">
        <v>28895.32</v>
      </c>
      <c r="H36" s="12">
        <f t="shared" si="1"/>
        <v>27335.89</v>
      </c>
      <c r="I36" s="10" t="s">
        <v>22</v>
      </c>
      <c r="J36" s="10">
        <v>731111000</v>
      </c>
      <c r="K36" s="25">
        <f t="shared" si="3"/>
        <v>132</v>
      </c>
      <c r="L36" s="13">
        <f>H36</f>
        <v>27335.89</v>
      </c>
      <c r="M36" s="13">
        <f t="shared" si="2"/>
        <v>3608337.48</v>
      </c>
      <c r="N36" s="12">
        <f>ROUND((((E36-L36)^2+(F36-L36)^2+(G36-L36)^2)/2)^(1/2),2)</f>
        <v>3189.55</v>
      </c>
      <c r="O36" s="12">
        <f>ROUND(N36/H36*100,2)</f>
        <v>11.67</v>
      </c>
    </row>
    <row r="37" spans="1:20" ht="42" customHeight="1" x14ac:dyDescent="0.25">
      <c r="A37" s="80"/>
      <c r="B37" s="82"/>
      <c r="C37" s="11" t="s">
        <v>37</v>
      </c>
      <c r="D37" s="65">
        <v>147</v>
      </c>
      <c r="E37" s="20">
        <v>16727.830000000002</v>
      </c>
      <c r="F37" s="20">
        <v>12845.84</v>
      </c>
      <c r="G37" s="20">
        <v>14822.13</v>
      </c>
      <c r="H37" s="12">
        <f t="shared" si="1"/>
        <v>14798.6</v>
      </c>
      <c r="I37" s="10" t="s">
        <v>22</v>
      </c>
      <c r="J37" s="10">
        <v>731111000</v>
      </c>
      <c r="K37" s="25">
        <f t="shared" ref="K37:K44" si="4">84+20</f>
        <v>104</v>
      </c>
      <c r="L37" s="13">
        <f>H37</f>
        <v>14798.6</v>
      </c>
      <c r="M37" s="13">
        <f t="shared" si="2"/>
        <v>1539054.4000000001</v>
      </c>
      <c r="N37" s="12">
        <f>ROUND((((E37-L37)^2+(F37-L37)^2+(G37-L37)^2)/2)^(1/2),2)</f>
        <v>1941.1</v>
      </c>
      <c r="O37" s="12">
        <f>ROUND(N37/H37*100,2)</f>
        <v>13.12</v>
      </c>
    </row>
    <row r="38" spans="1:20" ht="42" customHeight="1" x14ac:dyDescent="0.25">
      <c r="A38" s="80"/>
      <c r="B38" s="82"/>
      <c r="C38" s="11" t="s">
        <v>38</v>
      </c>
      <c r="D38" s="65">
        <v>147</v>
      </c>
      <c r="E38" s="20">
        <v>16727.830000000002</v>
      </c>
      <c r="F38" s="20">
        <v>12845.84</v>
      </c>
      <c r="G38" s="20">
        <v>14822.13</v>
      </c>
      <c r="H38" s="12">
        <f t="shared" si="1"/>
        <v>14798.6</v>
      </c>
      <c r="I38" s="10" t="s">
        <v>22</v>
      </c>
      <c r="J38" s="10">
        <v>731111000</v>
      </c>
      <c r="K38" s="25">
        <f t="shared" si="4"/>
        <v>104</v>
      </c>
      <c r="L38" s="13">
        <f>H38</f>
        <v>14798.6</v>
      </c>
      <c r="M38" s="13">
        <f t="shared" si="2"/>
        <v>1539054.4000000001</v>
      </c>
      <c r="N38" s="12">
        <f>ROUND((((E38-L38)^2+(F38-L38)^2+(G38-L38)^2)/2)^(1/2),2)</f>
        <v>1941.1</v>
      </c>
      <c r="O38" s="12">
        <f>ROUND(N38/H38*100,2)</f>
        <v>13.12</v>
      </c>
    </row>
    <row r="39" spans="1:20" ht="42" customHeight="1" x14ac:dyDescent="0.25">
      <c r="A39" s="80"/>
      <c r="B39" s="82"/>
      <c r="C39" s="11" t="s">
        <v>39</v>
      </c>
      <c r="D39" s="65">
        <v>147</v>
      </c>
      <c r="E39" s="22">
        <v>16727.830000000002</v>
      </c>
      <c r="F39" s="22">
        <v>12845.84</v>
      </c>
      <c r="G39" s="22">
        <v>14822.13</v>
      </c>
      <c r="H39" s="12">
        <f t="shared" si="1"/>
        <v>14798.6</v>
      </c>
      <c r="I39" s="21" t="s">
        <v>22</v>
      </c>
      <c r="J39" s="21">
        <v>731111000</v>
      </c>
      <c r="K39" s="27">
        <f t="shared" si="4"/>
        <v>104</v>
      </c>
      <c r="L39" s="24">
        <f>H39</f>
        <v>14798.6</v>
      </c>
      <c r="M39" s="24">
        <f t="shared" si="2"/>
        <v>1539054.4000000001</v>
      </c>
      <c r="N39" s="26">
        <f>ROUND((((E39-L39)^2+(F39-L39)^2+(G39-L39)^2)/2)^(1/2),2)</f>
        <v>1941.1</v>
      </c>
      <c r="O39" s="26">
        <f>ROUND(N39/H39*100,2)</f>
        <v>13.12</v>
      </c>
    </row>
    <row r="40" spans="1:20" ht="42" customHeight="1" x14ac:dyDescent="0.25">
      <c r="A40" s="80"/>
      <c r="B40" s="82"/>
      <c r="C40" s="11" t="s">
        <v>40</v>
      </c>
      <c r="D40" s="65">
        <v>147</v>
      </c>
      <c r="E40" s="22">
        <v>16727.830000000002</v>
      </c>
      <c r="F40" s="22">
        <v>12845.84</v>
      </c>
      <c r="G40" s="22">
        <v>14822.13</v>
      </c>
      <c r="H40" s="12">
        <f t="shared" si="1"/>
        <v>14798.6</v>
      </c>
      <c r="I40" s="21" t="s">
        <v>22</v>
      </c>
      <c r="J40" s="21">
        <v>731111000</v>
      </c>
      <c r="K40" s="27">
        <f t="shared" si="4"/>
        <v>104</v>
      </c>
      <c r="L40" s="24">
        <f>H40</f>
        <v>14798.6</v>
      </c>
      <c r="M40" s="24">
        <f t="shared" si="2"/>
        <v>1539054.4000000001</v>
      </c>
      <c r="N40" s="26">
        <f>ROUND((((E40-L40)^2+(F40-L40)^2+(G40-L40)^2)/2)^(1/2),2)</f>
        <v>1941.1</v>
      </c>
      <c r="O40" s="26">
        <f>ROUND(N40/H40*100,2)</f>
        <v>13.12</v>
      </c>
    </row>
    <row r="41" spans="1:20" ht="42" customHeight="1" x14ac:dyDescent="0.25">
      <c r="A41" s="80"/>
      <c r="B41" s="82"/>
      <c r="C41" s="11" t="s">
        <v>41</v>
      </c>
      <c r="D41" s="65">
        <v>147</v>
      </c>
      <c r="E41" s="22">
        <v>16956</v>
      </c>
      <c r="F41" s="22">
        <v>12845.84</v>
      </c>
      <c r="G41" s="22">
        <v>14822.13</v>
      </c>
      <c r="H41" s="12">
        <f t="shared" si="1"/>
        <v>14874.66</v>
      </c>
      <c r="I41" s="21" t="s">
        <v>22</v>
      </c>
      <c r="J41" s="21">
        <v>731111000</v>
      </c>
      <c r="K41" s="27">
        <f t="shared" si="4"/>
        <v>104</v>
      </c>
      <c r="L41" s="24">
        <f>H41</f>
        <v>14874.66</v>
      </c>
      <c r="M41" s="24">
        <f t="shared" si="2"/>
        <v>1546964.64</v>
      </c>
      <c r="N41" s="26">
        <f>ROUND((((E41-L41)^2+(F41-L41)^2+(G41-L41)^2)/2)^(1/2),2)</f>
        <v>2055.58</v>
      </c>
      <c r="O41" s="26">
        <f>ROUND(N41/H41*100,2)</f>
        <v>13.82</v>
      </c>
    </row>
    <row r="42" spans="1:20" ht="42" customHeight="1" x14ac:dyDescent="0.25">
      <c r="A42" s="80"/>
      <c r="B42" s="82"/>
      <c r="C42" s="11" t="s">
        <v>42</v>
      </c>
      <c r="D42" s="65">
        <v>147</v>
      </c>
      <c r="E42" s="22">
        <v>16956</v>
      </c>
      <c r="F42" s="22">
        <v>12845.84</v>
      </c>
      <c r="G42" s="22">
        <v>14822.13</v>
      </c>
      <c r="H42" s="12">
        <f t="shared" si="1"/>
        <v>14874.66</v>
      </c>
      <c r="I42" s="21" t="s">
        <v>22</v>
      </c>
      <c r="J42" s="21">
        <v>731111000</v>
      </c>
      <c r="K42" s="27">
        <f t="shared" si="4"/>
        <v>104</v>
      </c>
      <c r="L42" s="24">
        <f>H42</f>
        <v>14874.66</v>
      </c>
      <c r="M42" s="24">
        <f t="shared" si="2"/>
        <v>1546964.64</v>
      </c>
      <c r="N42" s="26">
        <f>ROUND((((E42-L42)^2+(F42-L42)^2+(G42-L42)^2)/2)^(1/2),2)</f>
        <v>2055.58</v>
      </c>
      <c r="O42" s="26">
        <f>ROUND(N42/H42*100,2)</f>
        <v>13.82</v>
      </c>
    </row>
    <row r="43" spans="1:20" ht="42" customHeight="1" x14ac:dyDescent="0.25">
      <c r="A43" s="80"/>
      <c r="B43" s="82"/>
      <c r="C43" s="11" t="s">
        <v>43</v>
      </c>
      <c r="D43" s="65">
        <v>147</v>
      </c>
      <c r="E43" s="22">
        <v>16956</v>
      </c>
      <c r="F43" s="22">
        <v>12845.84</v>
      </c>
      <c r="G43" s="22">
        <v>14822.13</v>
      </c>
      <c r="H43" s="12">
        <f t="shared" si="1"/>
        <v>14874.66</v>
      </c>
      <c r="I43" s="21" t="s">
        <v>22</v>
      </c>
      <c r="J43" s="21">
        <v>731111000</v>
      </c>
      <c r="K43" s="27">
        <f t="shared" si="4"/>
        <v>104</v>
      </c>
      <c r="L43" s="24">
        <f>H43</f>
        <v>14874.66</v>
      </c>
      <c r="M43" s="24">
        <f t="shared" si="2"/>
        <v>1546964.64</v>
      </c>
      <c r="N43" s="26">
        <f>ROUND((((E43-L43)^2+(F43-L43)^2+(G43-L43)^2)/2)^(1/2),2)</f>
        <v>2055.58</v>
      </c>
      <c r="O43" s="26">
        <f>ROUND(N43/H43*100,2)</f>
        <v>13.82</v>
      </c>
    </row>
    <row r="44" spans="1:20" ht="42" customHeight="1" x14ac:dyDescent="0.25">
      <c r="A44" s="80"/>
      <c r="B44" s="82"/>
      <c r="C44" s="11" t="s">
        <v>44</v>
      </c>
      <c r="D44" s="65">
        <v>147</v>
      </c>
      <c r="E44" s="22">
        <v>16956</v>
      </c>
      <c r="F44" s="22">
        <v>12845.84</v>
      </c>
      <c r="G44" s="22">
        <v>14822.13</v>
      </c>
      <c r="H44" s="12">
        <f t="shared" si="1"/>
        <v>14874.66</v>
      </c>
      <c r="I44" s="21" t="s">
        <v>22</v>
      </c>
      <c r="J44" s="21">
        <v>731111000</v>
      </c>
      <c r="K44" s="27">
        <f t="shared" si="4"/>
        <v>104</v>
      </c>
      <c r="L44" s="24">
        <f>H44</f>
        <v>14874.66</v>
      </c>
      <c r="M44" s="24">
        <f t="shared" si="2"/>
        <v>1546964.64</v>
      </c>
      <c r="N44" s="26">
        <f>ROUND((((E44-L44)^2+(F44-L44)^2+(G44-L44)^2)/2)^(1/2),2)</f>
        <v>2055.58</v>
      </c>
      <c r="O44" s="26">
        <f>ROUND(N44/H44*100,2)</f>
        <v>13.82</v>
      </c>
    </row>
    <row r="45" spans="1:20" ht="42" customHeight="1" x14ac:dyDescent="0.25">
      <c r="A45" s="80"/>
      <c r="B45" s="82"/>
      <c r="C45" s="11" t="s">
        <v>45</v>
      </c>
      <c r="D45" s="65">
        <v>147</v>
      </c>
      <c r="E45" s="22">
        <v>19224.669999999998</v>
      </c>
      <c r="F45" s="22">
        <v>17135.03</v>
      </c>
      <c r="G45" s="22">
        <v>14711.05</v>
      </c>
      <c r="H45" s="12">
        <f t="shared" si="1"/>
        <v>17023.580000000002</v>
      </c>
      <c r="I45" s="21" t="s">
        <v>22</v>
      </c>
      <c r="J45" s="21">
        <v>731111000</v>
      </c>
      <c r="K45" s="27">
        <f>80+40</f>
        <v>120</v>
      </c>
      <c r="L45" s="24">
        <f>H45</f>
        <v>17023.580000000002</v>
      </c>
      <c r="M45" s="24">
        <f t="shared" si="2"/>
        <v>2042829.6</v>
      </c>
      <c r="N45" s="26">
        <f>ROUND((((E45-L45)^2+(F45-L45)^2+(G45-L45)^2)/2)^(1/2),2)</f>
        <v>2258.87</v>
      </c>
      <c r="O45" s="26">
        <f>ROUND(N45/H45*100,2)</f>
        <v>13.27</v>
      </c>
    </row>
    <row r="46" spans="1:20" ht="42" customHeight="1" x14ac:dyDescent="0.25">
      <c r="A46" s="80"/>
      <c r="B46" s="82"/>
      <c r="C46" s="11" t="s">
        <v>46</v>
      </c>
      <c r="D46" s="65">
        <v>147</v>
      </c>
      <c r="E46" s="22">
        <v>16875.16</v>
      </c>
      <c r="F46" s="22">
        <v>15040.9</v>
      </c>
      <c r="G46" s="22">
        <v>12913.16</v>
      </c>
      <c r="H46" s="12">
        <f t="shared" si="1"/>
        <v>14943.07</v>
      </c>
      <c r="I46" s="21" t="s">
        <v>22</v>
      </c>
      <c r="J46" s="21">
        <v>731111000</v>
      </c>
      <c r="K46" s="27">
        <f>72+40</f>
        <v>112</v>
      </c>
      <c r="L46" s="24">
        <f>H46</f>
        <v>14943.07</v>
      </c>
      <c r="M46" s="24">
        <f t="shared" si="2"/>
        <v>1673623.8399999999</v>
      </c>
      <c r="N46" s="26">
        <f>ROUND((((E46-L46)^2+(F46-L46)^2+(G46-L46)^2)/2)^(1/2),2)</f>
        <v>1982.81</v>
      </c>
      <c r="O46" s="26">
        <f>ROUND(N46/H46*100,2)</f>
        <v>13.27</v>
      </c>
    </row>
    <row r="47" spans="1:20" ht="42" customHeight="1" x14ac:dyDescent="0.25">
      <c r="A47" s="80"/>
      <c r="B47" s="82"/>
      <c r="C47" s="11" t="s">
        <v>47</v>
      </c>
      <c r="D47" s="65">
        <v>147</v>
      </c>
      <c r="E47" s="20">
        <v>10941.8</v>
      </c>
      <c r="F47" s="20">
        <v>9752.48</v>
      </c>
      <c r="G47" s="56">
        <v>8372.86</v>
      </c>
      <c r="H47" s="52">
        <f t="shared" si="1"/>
        <v>9689.0499999999993</v>
      </c>
      <c r="I47" s="57" t="s">
        <v>22</v>
      </c>
      <c r="J47" s="57">
        <v>731111000</v>
      </c>
      <c r="K47" s="58">
        <f>72+40</f>
        <v>112</v>
      </c>
      <c r="L47" s="59">
        <f>H47</f>
        <v>9689.0499999999993</v>
      </c>
      <c r="M47" s="59">
        <f t="shared" si="2"/>
        <v>1085173.5999999999</v>
      </c>
      <c r="N47" s="52">
        <f>ROUND((((E47-L47)^2+(F47-L47)^2+(G47-L47)^2)/2)^(1/2),2)</f>
        <v>1285.6400000000001</v>
      </c>
      <c r="O47" s="12">
        <f>ROUND(N47/H47*100,2)</f>
        <v>13.27</v>
      </c>
    </row>
    <row r="48" spans="1:20" ht="66.75" customHeight="1" x14ac:dyDescent="0.25">
      <c r="A48" s="80"/>
      <c r="B48" s="82"/>
      <c r="C48" s="55" t="s">
        <v>71</v>
      </c>
      <c r="D48" s="49"/>
      <c r="E48" s="49"/>
      <c r="F48" s="49"/>
      <c r="G48" s="49"/>
      <c r="H48" s="54"/>
      <c r="I48" s="49"/>
      <c r="J48" s="49"/>
      <c r="K48" s="49"/>
      <c r="L48" s="49"/>
      <c r="M48" s="49"/>
      <c r="N48" s="54"/>
      <c r="O48" s="51"/>
      <c r="T48" s="44"/>
    </row>
    <row r="49" spans="1:20" ht="42" customHeight="1" x14ac:dyDescent="0.25">
      <c r="A49" s="80"/>
      <c r="B49" s="82"/>
      <c r="C49" s="11" t="s">
        <v>48</v>
      </c>
      <c r="D49" s="15">
        <v>147</v>
      </c>
      <c r="E49" s="20">
        <v>0.22</v>
      </c>
      <c r="F49" s="20">
        <v>0.23</v>
      </c>
      <c r="G49" s="60">
        <v>0.23</v>
      </c>
      <c r="H49" s="53">
        <f t="shared" si="1"/>
        <v>0.23</v>
      </c>
      <c r="I49" s="61" t="s">
        <v>22</v>
      </c>
      <c r="J49" s="61">
        <v>731111000</v>
      </c>
      <c r="K49" s="62">
        <f>40000000+30000000</f>
        <v>70000000</v>
      </c>
      <c r="L49" s="63">
        <f>H49</f>
        <v>0.23</v>
      </c>
      <c r="M49" s="63">
        <f t="shared" si="2"/>
        <v>16100000</v>
      </c>
      <c r="N49" s="53">
        <f>ROUND((((E49-L49)^2+(F49-L49)^2+(G49-L49)^2)/2)^(1/2),2)</f>
        <v>0.01</v>
      </c>
      <c r="O49" s="12">
        <f>ROUND(N49/H49*100,2)</f>
        <v>4.3499999999999996</v>
      </c>
    </row>
    <row r="50" spans="1:20" ht="42" customHeight="1" x14ac:dyDescent="0.25">
      <c r="A50" s="80"/>
      <c r="B50" s="82"/>
      <c r="C50" s="11" t="s">
        <v>48</v>
      </c>
      <c r="D50" s="15">
        <v>147</v>
      </c>
      <c r="E50" s="20">
        <v>0.22</v>
      </c>
      <c r="F50" s="20">
        <v>0.23</v>
      </c>
      <c r="G50" s="20">
        <v>0.23</v>
      </c>
      <c r="H50" s="12">
        <f t="shared" si="1"/>
        <v>0.23</v>
      </c>
      <c r="I50" s="10" t="s">
        <v>22</v>
      </c>
      <c r="J50" s="10">
        <v>731111000</v>
      </c>
      <c r="K50" s="25">
        <f>30000000+15000000</f>
        <v>45000000</v>
      </c>
      <c r="L50" s="13">
        <f>H50</f>
        <v>0.23</v>
      </c>
      <c r="M50" s="13">
        <f t="shared" si="2"/>
        <v>10350000</v>
      </c>
      <c r="N50" s="12">
        <f>ROUND((((E50-L50)^2+(F50-L50)^2+(G50-L50)^2)/2)^(1/2),2)</f>
        <v>0.01</v>
      </c>
      <c r="O50" s="12">
        <f>ROUND(N50/H50*100,2)</f>
        <v>4.3499999999999996</v>
      </c>
    </row>
    <row r="51" spans="1:20" ht="42" customHeight="1" x14ac:dyDescent="0.25">
      <c r="A51" s="80"/>
      <c r="B51" s="82"/>
      <c r="C51" s="11" t="s">
        <v>49</v>
      </c>
      <c r="D51" s="65">
        <v>147</v>
      </c>
      <c r="E51" s="20">
        <v>0.27</v>
      </c>
      <c r="F51" s="20">
        <v>0.28999999999999998</v>
      </c>
      <c r="G51" s="20">
        <v>0.28000000000000003</v>
      </c>
      <c r="H51" s="12">
        <f t="shared" si="1"/>
        <v>0.28000000000000003</v>
      </c>
      <c r="I51" s="10" t="s">
        <v>22</v>
      </c>
      <c r="J51" s="10">
        <v>731111000</v>
      </c>
      <c r="K51" s="25">
        <f>19000000+12000000</f>
        <v>31000000</v>
      </c>
      <c r="L51" s="13">
        <f>H51</f>
        <v>0.28000000000000003</v>
      </c>
      <c r="M51" s="13">
        <f t="shared" si="2"/>
        <v>8680000</v>
      </c>
      <c r="N51" s="12">
        <f>ROUND((((E51-L51)^2+(F51-L51)^2+(G51-L51)^2)/2)^(1/2),2)</f>
        <v>0.01</v>
      </c>
      <c r="O51" s="12">
        <f>ROUND(N51/H51*100,2)</f>
        <v>3.57</v>
      </c>
    </row>
    <row r="52" spans="1:20" ht="42" customHeight="1" x14ac:dyDescent="0.25">
      <c r="A52" s="80"/>
      <c r="B52" s="82"/>
      <c r="C52" s="11" t="s">
        <v>50</v>
      </c>
      <c r="D52" s="65">
        <v>147</v>
      </c>
      <c r="E52" s="20">
        <v>7.0000000000000007E-2</v>
      </c>
      <c r="F52" s="20">
        <v>7.0000000000000007E-2</v>
      </c>
      <c r="G52" s="20">
        <v>7.0000000000000007E-2</v>
      </c>
      <c r="H52" s="12">
        <f t="shared" si="1"/>
        <v>7.0000000000000007E-2</v>
      </c>
      <c r="I52" s="10" t="s">
        <v>22</v>
      </c>
      <c r="J52" s="10">
        <v>731111000</v>
      </c>
      <c r="K52" s="25">
        <f>14000000+7000000</f>
        <v>21000000</v>
      </c>
      <c r="L52" s="13">
        <f>H52</f>
        <v>7.0000000000000007E-2</v>
      </c>
      <c r="M52" s="13">
        <f t="shared" si="2"/>
        <v>1470000.0000000002</v>
      </c>
      <c r="N52" s="12">
        <f>ROUND((((E52-L52)^2+(F52-L52)^2+(G52-L52)^2)/2)^(1/2),2)</f>
        <v>0</v>
      </c>
      <c r="O52" s="12">
        <f>ROUND(N52/H52*100,2)</f>
        <v>0</v>
      </c>
    </row>
    <row r="53" spans="1:20" ht="42" customHeight="1" x14ac:dyDescent="0.25">
      <c r="A53" s="80"/>
      <c r="B53" s="82"/>
      <c r="C53" s="84" t="s">
        <v>67</v>
      </c>
      <c r="D53" s="65">
        <v>147</v>
      </c>
      <c r="E53" s="20">
        <v>0.15</v>
      </c>
      <c r="F53" s="20">
        <v>0.18</v>
      </c>
      <c r="G53" s="20">
        <v>0.16</v>
      </c>
      <c r="H53" s="12">
        <f t="shared" si="1"/>
        <v>0.16</v>
      </c>
      <c r="I53" s="10" t="s">
        <v>22</v>
      </c>
      <c r="J53" s="10">
        <v>731111000</v>
      </c>
      <c r="K53" s="25">
        <v>1500000</v>
      </c>
      <c r="L53" s="13">
        <f>H53</f>
        <v>0.16</v>
      </c>
      <c r="M53" s="13">
        <f t="shared" si="2"/>
        <v>240000</v>
      </c>
      <c r="N53" s="12">
        <f>ROUND((((E53-L53)^2+(F53-L53)^2+(G53-L53)^2)/2)^(1/2),2)</f>
        <v>0.02</v>
      </c>
      <c r="O53" s="12">
        <f>ROUND(N53/H53*100,2)</f>
        <v>12.5</v>
      </c>
    </row>
    <row r="54" spans="1:20" ht="42" customHeight="1" x14ac:dyDescent="0.25">
      <c r="A54" s="80"/>
      <c r="B54" s="82"/>
      <c r="C54" s="85"/>
      <c r="D54" s="65">
        <v>147</v>
      </c>
      <c r="E54" s="20">
        <v>0.28000000000000003</v>
      </c>
      <c r="F54" s="20">
        <v>0.34</v>
      </c>
      <c r="G54" s="20">
        <v>0.3</v>
      </c>
      <c r="H54" s="12">
        <f t="shared" si="1"/>
        <v>0.31</v>
      </c>
      <c r="I54" s="10" t="s">
        <v>22</v>
      </c>
      <c r="J54" s="10">
        <v>731111000</v>
      </c>
      <c r="K54" s="25">
        <v>1500000</v>
      </c>
      <c r="L54" s="13">
        <f>H54</f>
        <v>0.31</v>
      </c>
      <c r="M54" s="13">
        <f t="shared" si="2"/>
        <v>465000</v>
      </c>
      <c r="N54" s="12">
        <f>ROUND((((E54-L54)^2+(F54-L54)^2+(G54-L54)^2)/2)^(1/2),2)</f>
        <v>0.03</v>
      </c>
      <c r="O54" s="12">
        <f>ROUND(N54/H54*100,2)</f>
        <v>9.68</v>
      </c>
    </row>
    <row r="55" spans="1:20" ht="42" customHeight="1" x14ac:dyDescent="0.25">
      <c r="A55" s="80"/>
      <c r="B55" s="82"/>
      <c r="C55" s="85"/>
      <c r="D55" s="65">
        <v>147</v>
      </c>
      <c r="E55" s="20">
        <v>2.0499999999999998</v>
      </c>
      <c r="F55" s="20">
        <v>2.5</v>
      </c>
      <c r="G55" s="20">
        <v>2.1800000000000002</v>
      </c>
      <c r="H55" s="12">
        <f t="shared" si="1"/>
        <v>2.2400000000000002</v>
      </c>
      <c r="I55" s="10" t="s">
        <v>22</v>
      </c>
      <c r="J55" s="10">
        <v>731111000</v>
      </c>
      <c r="K55" s="25">
        <v>80000</v>
      </c>
      <c r="L55" s="13">
        <f>H55</f>
        <v>2.2400000000000002</v>
      </c>
      <c r="M55" s="13">
        <f t="shared" si="2"/>
        <v>179200.00000000003</v>
      </c>
      <c r="N55" s="12">
        <f>ROUND((((E55-L55)^2+(F55-L55)^2+(G55-L55)^2)/2)^(1/2),2)</f>
        <v>0.23</v>
      </c>
      <c r="O55" s="12">
        <f>ROUND(N55/H55*100,2)</f>
        <v>10.27</v>
      </c>
    </row>
    <row r="56" spans="1:20" ht="42" customHeight="1" x14ac:dyDescent="0.25">
      <c r="A56" s="80"/>
      <c r="B56" s="82"/>
      <c r="C56" s="86"/>
      <c r="D56" s="65">
        <v>147</v>
      </c>
      <c r="E56" s="20">
        <v>0.71</v>
      </c>
      <c r="F56" s="20">
        <v>0.87</v>
      </c>
      <c r="G56" s="20">
        <v>0.76</v>
      </c>
      <c r="H56" s="12">
        <f t="shared" si="1"/>
        <v>0.78</v>
      </c>
      <c r="I56" s="10" t="s">
        <v>22</v>
      </c>
      <c r="J56" s="10">
        <v>731111000</v>
      </c>
      <c r="K56" s="25">
        <v>500000</v>
      </c>
      <c r="L56" s="13">
        <f>H56</f>
        <v>0.78</v>
      </c>
      <c r="M56" s="13">
        <f t="shared" si="2"/>
        <v>390000</v>
      </c>
      <c r="N56" s="12">
        <f>ROUND((((E56-L56)^2+(F56-L56)^2+(G56-L56)^2)/2)^(1/2),2)</f>
        <v>0.08</v>
      </c>
      <c r="O56" s="12">
        <f>ROUND(N56/H56*100,2)</f>
        <v>10.26</v>
      </c>
    </row>
    <row r="57" spans="1:20" ht="42" customHeight="1" x14ac:dyDescent="0.25">
      <c r="A57" s="80"/>
      <c r="B57" s="82"/>
      <c r="C57" s="28" t="s">
        <v>51</v>
      </c>
      <c r="D57" s="65">
        <v>147</v>
      </c>
      <c r="E57" s="20">
        <v>0.3</v>
      </c>
      <c r="F57" s="20">
        <v>0.33</v>
      </c>
      <c r="G57" s="20">
        <v>0.27</v>
      </c>
      <c r="H57" s="12">
        <f t="shared" si="1"/>
        <v>0.3</v>
      </c>
      <c r="I57" s="10" t="s">
        <v>22</v>
      </c>
      <c r="J57" s="10">
        <v>731111000</v>
      </c>
      <c r="K57" s="25">
        <f>1000000+500000</f>
        <v>1500000</v>
      </c>
      <c r="L57" s="13">
        <f>H57</f>
        <v>0.3</v>
      </c>
      <c r="M57" s="13">
        <f t="shared" si="2"/>
        <v>450000</v>
      </c>
      <c r="N57" s="12">
        <f>ROUND((((E57-L57)^2+(F57-L57)^2+(G57-L57)^2)/2)^(1/2),2)</f>
        <v>0.03</v>
      </c>
      <c r="O57" s="12">
        <f>ROUND(N57/H57*100,2)</f>
        <v>10</v>
      </c>
    </row>
    <row r="58" spans="1:20" ht="42" customHeight="1" x14ac:dyDescent="0.25">
      <c r="A58" s="80"/>
      <c r="B58" s="82"/>
      <c r="C58" s="28" t="s">
        <v>52</v>
      </c>
      <c r="D58" s="65">
        <v>147</v>
      </c>
      <c r="E58" s="20">
        <v>0.28999999999999998</v>
      </c>
      <c r="F58" s="20">
        <v>0.31</v>
      </c>
      <c r="G58" s="20">
        <v>0.28999999999999998</v>
      </c>
      <c r="H58" s="12">
        <f t="shared" si="1"/>
        <v>0.3</v>
      </c>
      <c r="I58" s="10" t="s">
        <v>22</v>
      </c>
      <c r="J58" s="10">
        <v>731111000</v>
      </c>
      <c r="K58" s="25">
        <f>1000000+500000</f>
        <v>1500000</v>
      </c>
      <c r="L58" s="13">
        <f>H58</f>
        <v>0.3</v>
      </c>
      <c r="M58" s="13">
        <f t="shared" si="2"/>
        <v>450000</v>
      </c>
      <c r="N58" s="12">
        <f>ROUND((((E58-L58)^2+(F58-L58)^2+(G58-L58)^2)/2)^(1/2),2)</f>
        <v>0.01</v>
      </c>
      <c r="O58" s="12">
        <f>ROUND(N58/H58*100,2)</f>
        <v>3.33</v>
      </c>
    </row>
    <row r="59" spans="1:20" ht="42" customHeight="1" x14ac:dyDescent="0.25">
      <c r="A59" s="80"/>
      <c r="B59" s="82"/>
      <c r="C59" s="28" t="s">
        <v>53</v>
      </c>
      <c r="D59" s="65">
        <v>147</v>
      </c>
      <c r="E59" s="20">
        <v>0.36</v>
      </c>
      <c r="F59" s="20">
        <v>0.43</v>
      </c>
      <c r="G59" s="20">
        <v>0.35</v>
      </c>
      <c r="H59" s="12">
        <f t="shared" si="1"/>
        <v>0.38</v>
      </c>
      <c r="I59" s="10" t="s">
        <v>22</v>
      </c>
      <c r="J59" s="10">
        <v>731111000</v>
      </c>
      <c r="K59" s="25">
        <f>1600000+800000</f>
        <v>2400000</v>
      </c>
      <c r="L59" s="13">
        <f>H59</f>
        <v>0.38</v>
      </c>
      <c r="M59" s="13">
        <f t="shared" si="2"/>
        <v>912000</v>
      </c>
      <c r="N59" s="12">
        <f>ROUND((((E59-L59)^2+(F59-L59)^2+(G59-L59)^2)/2)^(1/2),2)</f>
        <v>0.04</v>
      </c>
      <c r="O59" s="12">
        <f>ROUND(N59/H59*100,2)</f>
        <v>10.53</v>
      </c>
    </row>
    <row r="60" spans="1:20" ht="42" customHeight="1" x14ac:dyDescent="0.25">
      <c r="A60" s="80"/>
      <c r="B60" s="82"/>
      <c r="C60" s="28" t="s">
        <v>54</v>
      </c>
      <c r="D60" s="65">
        <v>147</v>
      </c>
      <c r="E60" s="20">
        <v>0.28000000000000003</v>
      </c>
      <c r="F60" s="20">
        <v>0.35</v>
      </c>
      <c r="G60" s="20">
        <v>0.28999999999999998</v>
      </c>
      <c r="H60" s="12">
        <f t="shared" si="1"/>
        <v>0.31</v>
      </c>
      <c r="I60" s="10" t="s">
        <v>22</v>
      </c>
      <c r="J60" s="10">
        <v>731111000</v>
      </c>
      <c r="K60" s="25">
        <f>5000000+5000000</f>
        <v>10000000</v>
      </c>
      <c r="L60" s="13">
        <f>H60</f>
        <v>0.31</v>
      </c>
      <c r="M60" s="13">
        <f t="shared" si="2"/>
        <v>3100000</v>
      </c>
      <c r="N60" s="12">
        <f>ROUND((((E60-L60)^2+(F60-L60)^2+(G60-L60)^2)/2)^(1/2),2)</f>
        <v>0.04</v>
      </c>
      <c r="O60" s="12">
        <f>ROUND(N60/H60*100,2)</f>
        <v>12.9</v>
      </c>
    </row>
    <row r="61" spans="1:20" ht="40.5" customHeight="1" x14ac:dyDescent="0.25">
      <c r="A61" s="80"/>
      <c r="B61" s="82"/>
      <c r="C61" s="28" t="s">
        <v>77</v>
      </c>
      <c r="D61" s="65">
        <v>147</v>
      </c>
      <c r="E61" s="20">
        <v>0.52</v>
      </c>
      <c r="F61" s="20">
        <v>0.55000000000000004</v>
      </c>
      <c r="G61" s="20">
        <v>0.46</v>
      </c>
      <c r="H61" s="12">
        <f t="shared" si="1"/>
        <v>0.51</v>
      </c>
      <c r="I61" s="10" t="s">
        <v>22</v>
      </c>
      <c r="J61" s="10">
        <v>731111000</v>
      </c>
      <c r="K61" s="25">
        <f>1890000+1800000</f>
        <v>3690000</v>
      </c>
      <c r="L61" s="13">
        <f>H61</f>
        <v>0.51</v>
      </c>
      <c r="M61" s="13">
        <f t="shared" si="2"/>
        <v>1881900</v>
      </c>
      <c r="N61" s="12">
        <f>ROUND((((E61-L61)^2+(F61-L61)^2+(G61-L61)^2)/2)^(1/2),2)</f>
        <v>0.05</v>
      </c>
      <c r="O61" s="12">
        <f>ROUND(N61/H61*100,2)</f>
        <v>9.8000000000000007</v>
      </c>
    </row>
    <row r="62" spans="1:20" ht="42" customHeight="1" x14ac:dyDescent="0.25">
      <c r="A62" s="80"/>
      <c r="B62" s="82"/>
      <c r="C62" s="28" t="s">
        <v>55</v>
      </c>
      <c r="D62" s="65">
        <v>147</v>
      </c>
      <c r="E62" s="15">
        <v>0.31</v>
      </c>
      <c r="F62" s="15">
        <v>0.32</v>
      </c>
      <c r="G62" s="15">
        <v>0.27</v>
      </c>
      <c r="H62" s="12">
        <f t="shared" si="1"/>
        <v>0.3</v>
      </c>
      <c r="I62" s="10" t="s">
        <v>22</v>
      </c>
      <c r="J62" s="10">
        <v>731111000</v>
      </c>
      <c r="K62" s="25">
        <f>3240000+1000000</f>
        <v>4240000</v>
      </c>
      <c r="L62" s="13">
        <f>H62</f>
        <v>0.3</v>
      </c>
      <c r="M62" s="13">
        <f t="shared" si="2"/>
        <v>1272000</v>
      </c>
      <c r="N62" s="12">
        <f>ROUND((((E62-L62)^2+(F62-L62)^2+(G62-L62)^2)/2)^(1/2),2)</f>
        <v>0.03</v>
      </c>
      <c r="O62" s="12">
        <f>ROUND(N62/H62*100,2)</f>
        <v>10</v>
      </c>
      <c r="T62" s="44"/>
    </row>
    <row r="63" spans="1:20" ht="42" customHeight="1" x14ac:dyDescent="0.25">
      <c r="A63" s="80"/>
      <c r="B63" s="82"/>
      <c r="C63" s="28" t="s">
        <v>56</v>
      </c>
      <c r="D63" s="65">
        <v>147</v>
      </c>
      <c r="E63" s="15">
        <v>0.14000000000000001</v>
      </c>
      <c r="F63" s="15">
        <v>0.15</v>
      </c>
      <c r="G63" s="15">
        <v>0.13</v>
      </c>
      <c r="H63" s="12">
        <f t="shared" si="1"/>
        <v>0.14000000000000001</v>
      </c>
      <c r="I63" s="10" t="s">
        <v>22</v>
      </c>
      <c r="J63" s="10">
        <v>731111000</v>
      </c>
      <c r="K63" s="25">
        <f>250000+250000</f>
        <v>500000</v>
      </c>
      <c r="L63" s="13">
        <f>H63</f>
        <v>0.14000000000000001</v>
      </c>
      <c r="M63" s="13">
        <f t="shared" si="2"/>
        <v>70000</v>
      </c>
      <c r="N63" s="12">
        <f>ROUND((((E63-L63)^2+(F63-L63)^2+(G63-L63)^2)/2)^(1/2),2)</f>
        <v>0.01</v>
      </c>
      <c r="O63" s="12">
        <f>ROUND(N63/H63*100,2)</f>
        <v>7.14</v>
      </c>
    </row>
    <row r="64" spans="1:20" ht="42" customHeight="1" x14ac:dyDescent="0.25">
      <c r="A64" s="80"/>
      <c r="B64" s="82"/>
      <c r="C64" s="28" t="s">
        <v>57</v>
      </c>
      <c r="D64" s="65">
        <v>147</v>
      </c>
      <c r="E64" s="15">
        <v>0.26</v>
      </c>
      <c r="F64" s="15">
        <v>0.28999999999999998</v>
      </c>
      <c r="G64" s="15">
        <v>0.24</v>
      </c>
      <c r="H64" s="12">
        <f t="shared" si="1"/>
        <v>0.26</v>
      </c>
      <c r="I64" s="10" t="s">
        <v>22</v>
      </c>
      <c r="J64" s="10">
        <v>731111000</v>
      </c>
      <c r="K64" s="25">
        <f>500000+250000</f>
        <v>750000</v>
      </c>
      <c r="L64" s="13">
        <f>H64</f>
        <v>0.26</v>
      </c>
      <c r="M64" s="13">
        <f t="shared" si="2"/>
        <v>195000</v>
      </c>
      <c r="N64" s="12">
        <f>ROUND((((E64-L64)^2+(F64-L64)^2+(G64-L64)^2)/2)^(1/2),2)</f>
        <v>0.03</v>
      </c>
      <c r="O64" s="12">
        <f>ROUND(N64/H64*100,2)</f>
        <v>11.54</v>
      </c>
    </row>
    <row r="65" spans="1:21" ht="42" customHeight="1" x14ac:dyDescent="0.25">
      <c r="A65" s="80"/>
      <c r="B65" s="82"/>
      <c r="C65" s="28" t="s">
        <v>58</v>
      </c>
      <c r="D65" s="65">
        <v>147</v>
      </c>
      <c r="E65" s="15">
        <v>0.28000000000000003</v>
      </c>
      <c r="F65" s="15">
        <v>0.28999999999999998</v>
      </c>
      <c r="G65" s="15">
        <v>0.28999999999999998</v>
      </c>
      <c r="H65" s="12">
        <f t="shared" si="1"/>
        <v>0.28999999999999998</v>
      </c>
      <c r="I65" s="10" t="s">
        <v>22</v>
      </c>
      <c r="J65" s="10">
        <v>731111000</v>
      </c>
      <c r="K65" s="25">
        <f>1400000+700000</f>
        <v>2100000</v>
      </c>
      <c r="L65" s="13">
        <f>H65</f>
        <v>0.28999999999999998</v>
      </c>
      <c r="M65" s="13">
        <f t="shared" si="2"/>
        <v>609000</v>
      </c>
      <c r="N65" s="12">
        <f>ROUND((((E65-L65)^2+(F65-L65)^2+(G65-L65)^2)/2)^(1/2),2)</f>
        <v>0.01</v>
      </c>
      <c r="O65" s="12">
        <f>ROUND(N65/H65*100,2)</f>
        <v>3.45</v>
      </c>
    </row>
    <row r="66" spans="1:21" ht="42" customHeight="1" x14ac:dyDescent="0.25">
      <c r="A66" s="80"/>
      <c r="B66" s="82"/>
      <c r="C66" s="28" t="s">
        <v>68</v>
      </c>
      <c r="D66" s="65">
        <v>147</v>
      </c>
      <c r="E66" s="29">
        <v>86927.3</v>
      </c>
      <c r="F66" s="30">
        <v>86031.15</v>
      </c>
      <c r="G66" s="15">
        <v>97681.2</v>
      </c>
      <c r="H66" s="12">
        <f t="shared" si="1"/>
        <v>90213.22</v>
      </c>
      <c r="I66" s="10" t="s">
        <v>22</v>
      </c>
      <c r="J66" s="10">
        <v>731111000</v>
      </c>
      <c r="K66" s="25">
        <v>4</v>
      </c>
      <c r="L66" s="13">
        <f>H66</f>
        <v>90213.22</v>
      </c>
      <c r="M66" s="13">
        <f t="shared" si="2"/>
        <v>360852.88</v>
      </c>
      <c r="N66" s="12">
        <f>ROUND((((E66-L66)^2+(F66-L66)^2+(G66-L66)^2)/2)^(1/2),2)</f>
        <v>6482.97</v>
      </c>
      <c r="O66" s="12">
        <f>ROUND(N66/H66*100,2)</f>
        <v>7.19</v>
      </c>
    </row>
    <row r="67" spans="1:21" ht="42" customHeight="1" x14ac:dyDescent="0.25">
      <c r="A67" s="80"/>
      <c r="B67" s="82"/>
      <c r="C67" s="28" t="s">
        <v>59</v>
      </c>
      <c r="D67" s="65">
        <v>147</v>
      </c>
      <c r="E67" s="29">
        <v>0.11</v>
      </c>
      <c r="F67" s="15">
        <v>0.12</v>
      </c>
      <c r="G67" s="15">
        <v>0.11</v>
      </c>
      <c r="H67" s="12">
        <f t="shared" si="1"/>
        <v>0.11</v>
      </c>
      <c r="I67" s="10" t="s">
        <v>22</v>
      </c>
      <c r="J67" s="10">
        <v>731111000</v>
      </c>
      <c r="K67" s="25">
        <f>28200000+10000000</f>
        <v>38200000</v>
      </c>
      <c r="L67" s="13">
        <f>H67</f>
        <v>0.11</v>
      </c>
      <c r="M67" s="13">
        <f t="shared" si="2"/>
        <v>4202000</v>
      </c>
      <c r="N67" s="12">
        <f>ROUND((((E67-L67)^2+(F67-L67)^2+(G67-L67)^2)/2)^(1/2),2)</f>
        <v>0.01</v>
      </c>
      <c r="O67" s="12">
        <f>ROUND(N67/H67*100,2)</f>
        <v>9.09</v>
      </c>
      <c r="T67" s="44"/>
    </row>
    <row r="68" spans="1:21" ht="42" customHeight="1" x14ac:dyDescent="0.25">
      <c r="A68" s="80"/>
      <c r="B68" s="82"/>
      <c r="C68" s="84" t="s">
        <v>60</v>
      </c>
      <c r="D68" s="65">
        <v>147</v>
      </c>
      <c r="E68" s="15">
        <v>0.38</v>
      </c>
      <c r="F68" s="15">
        <v>0.39</v>
      </c>
      <c r="G68" s="15">
        <v>0.34</v>
      </c>
      <c r="H68" s="12">
        <f t="shared" si="1"/>
        <v>0.37</v>
      </c>
      <c r="I68" s="10" t="s">
        <v>22</v>
      </c>
      <c r="J68" s="10">
        <v>731111000</v>
      </c>
      <c r="K68" s="31">
        <v>800000</v>
      </c>
      <c r="L68" s="13">
        <f>H68</f>
        <v>0.37</v>
      </c>
      <c r="M68" s="13">
        <f t="shared" si="2"/>
        <v>296000</v>
      </c>
      <c r="N68" s="12">
        <f>ROUND((((E68-L68)^2+(F68-L68)^2+(G68-L68)^2)/2)^(1/2),2)</f>
        <v>0.03</v>
      </c>
      <c r="O68" s="12">
        <f>ROUND(N68/H68*100,2)</f>
        <v>8.11</v>
      </c>
      <c r="S68" s="32"/>
      <c r="T68" s="32"/>
      <c r="U68" s="43"/>
    </row>
    <row r="69" spans="1:21" ht="42" customHeight="1" x14ac:dyDescent="0.25">
      <c r="A69" s="80"/>
      <c r="B69" s="82"/>
      <c r="C69" s="85"/>
      <c r="D69" s="65">
        <v>147</v>
      </c>
      <c r="E69" s="15">
        <v>0.54</v>
      </c>
      <c r="F69" s="15">
        <v>0.56000000000000005</v>
      </c>
      <c r="G69" s="15">
        <v>0.48</v>
      </c>
      <c r="H69" s="12">
        <f t="shared" si="1"/>
        <v>0.53</v>
      </c>
      <c r="I69" s="10" t="s">
        <v>22</v>
      </c>
      <c r="J69" s="10">
        <v>731111000</v>
      </c>
      <c r="K69" s="31">
        <v>250000</v>
      </c>
      <c r="L69" s="13">
        <f>H69</f>
        <v>0.53</v>
      </c>
      <c r="M69" s="13">
        <f t="shared" si="2"/>
        <v>132500</v>
      </c>
      <c r="N69" s="12">
        <f>ROUND((((E69-L69)^2+(F69-L69)^2+(G69-L69)^2)/2)^(1/2),2)</f>
        <v>0.04</v>
      </c>
      <c r="O69" s="12">
        <f>ROUND(N69/H69*100,2)</f>
        <v>7.55</v>
      </c>
      <c r="S69" s="32"/>
      <c r="T69" s="32"/>
      <c r="U69" s="43"/>
    </row>
    <row r="70" spans="1:21" ht="42" customHeight="1" x14ac:dyDescent="0.25">
      <c r="A70" s="80"/>
      <c r="B70" s="82"/>
      <c r="C70" s="85"/>
      <c r="D70" s="65">
        <v>147</v>
      </c>
      <c r="E70" s="15">
        <v>0.39</v>
      </c>
      <c r="F70" s="15">
        <v>0.4</v>
      </c>
      <c r="G70" s="15">
        <v>0.35</v>
      </c>
      <c r="H70" s="12">
        <f t="shared" si="1"/>
        <v>0.38</v>
      </c>
      <c r="I70" s="10" t="s">
        <v>22</v>
      </c>
      <c r="J70" s="10">
        <v>731111000</v>
      </c>
      <c r="K70" s="31">
        <v>1400000</v>
      </c>
      <c r="L70" s="13">
        <f>H70</f>
        <v>0.38</v>
      </c>
      <c r="M70" s="13">
        <f t="shared" si="2"/>
        <v>532000</v>
      </c>
      <c r="N70" s="12">
        <f>ROUND((((E70-L70)^2+(F70-L70)^2+(G70-L70)^2)/2)^(1/2),2)</f>
        <v>0.03</v>
      </c>
      <c r="O70" s="12">
        <f>ROUND(N70/H70*100,2)</f>
        <v>7.89</v>
      </c>
      <c r="S70" s="32"/>
      <c r="T70" s="32"/>
      <c r="U70" s="43"/>
    </row>
    <row r="71" spans="1:21" ht="42" customHeight="1" x14ac:dyDescent="0.25">
      <c r="A71" s="80"/>
      <c r="B71" s="82"/>
      <c r="C71" s="86"/>
      <c r="D71" s="65">
        <v>147</v>
      </c>
      <c r="E71" s="15">
        <v>7.0000000000000007E-2</v>
      </c>
      <c r="F71" s="15">
        <v>7.0000000000000007E-2</v>
      </c>
      <c r="G71" s="15">
        <v>0.06</v>
      </c>
      <c r="H71" s="12">
        <f t="shared" si="1"/>
        <v>7.0000000000000007E-2</v>
      </c>
      <c r="I71" s="10" t="s">
        <v>22</v>
      </c>
      <c r="J71" s="10">
        <v>731111000</v>
      </c>
      <c r="K71" s="31">
        <v>600000</v>
      </c>
      <c r="L71" s="13">
        <f>H71</f>
        <v>7.0000000000000007E-2</v>
      </c>
      <c r="M71" s="13">
        <f t="shared" si="2"/>
        <v>42000.000000000007</v>
      </c>
      <c r="N71" s="12">
        <f>ROUND((((E71-L71)^2+(F71-L71)^2+(G71-L71)^2)/2)^(1/2),2)</f>
        <v>0.01</v>
      </c>
      <c r="O71" s="12">
        <f>ROUND(N71/H71*100,2)</f>
        <v>14.29</v>
      </c>
      <c r="S71" s="32"/>
      <c r="T71" s="32"/>
      <c r="U71" s="43"/>
    </row>
    <row r="72" spans="1:21" ht="42" customHeight="1" x14ac:dyDescent="0.25">
      <c r="A72" s="80"/>
      <c r="B72" s="82"/>
      <c r="C72" s="28" t="s">
        <v>61</v>
      </c>
      <c r="D72" s="65">
        <v>147</v>
      </c>
      <c r="E72" s="15">
        <v>0.28000000000000003</v>
      </c>
      <c r="F72" s="15">
        <v>0.28999999999999998</v>
      </c>
      <c r="G72" s="15">
        <v>0.25</v>
      </c>
      <c r="H72" s="12">
        <f t="shared" si="1"/>
        <v>0.27</v>
      </c>
      <c r="I72" s="10" t="s">
        <v>22</v>
      </c>
      <c r="J72" s="10">
        <v>731111000</v>
      </c>
      <c r="K72" s="25">
        <v>1500000</v>
      </c>
      <c r="L72" s="13">
        <f>H72</f>
        <v>0.27</v>
      </c>
      <c r="M72" s="13">
        <f t="shared" si="2"/>
        <v>405000</v>
      </c>
      <c r="N72" s="12">
        <f>ROUND((((E72-L72)^2+(F72-L72)^2+(G72-L72)^2)/2)^(1/2),2)</f>
        <v>0.02</v>
      </c>
      <c r="O72" s="12">
        <f>ROUND(N72/H72*100,2)</f>
        <v>7.41</v>
      </c>
      <c r="S72" s="32"/>
      <c r="T72" s="32"/>
      <c r="U72" s="43"/>
    </row>
    <row r="73" spans="1:21" ht="42" customHeight="1" x14ac:dyDescent="0.25">
      <c r="A73" s="80"/>
      <c r="B73" s="82"/>
      <c r="C73" s="28" t="s">
        <v>62</v>
      </c>
      <c r="D73" s="65">
        <v>147</v>
      </c>
      <c r="E73" s="15">
        <v>0.28000000000000003</v>
      </c>
      <c r="F73" s="15">
        <v>0.28999999999999998</v>
      </c>
      <c r="G73" s="15">
        <v>0.25</v>
      </c>
      <c r="H73" s="12">
        <f t="shared" si="1"/>
        <v>0.27</v>
      </c>
      <c r="I73" s="10" t="s">
        <v>22</v>
      </c>
      <c r="J73" s="10">
        <v>731111000</v>
      </c>
      <c r="K73" s="25">
        <f>7600000+4800000</f>
        <v>12400000</v>
      </c>
      <c r="L73" s="13">
        <f>H73</f>
        <v>0.27</v>
      </c>
      <c r="M73" s="13">
        <f t="shared" si="2"/>
        <v>3348000</v>
      </c>
      <c r="N73" s="12">
        <f>ROUND((((E73-L73)^2+(F73-L73)^2+(G73-L73)^2)/2)^(1/2),2)</f>
        <v>0.02</v>
      </c>
      <c r="O73" s="12">
        <f>ROUND(N73/H73*100,2)</f>
        <v>7.41</v>
      </c>
      <c r="S73" s="32"/>
      <c r="T73" s="32"/>
      <c r="U73" s="43"/>
    </row>
    <row r="74" spans="1:21" ht="42" customHeight="1" x14ac:dyDescent="0.25">
      <c r="A74" s="80"/>
      <c r="B74" s="82"/>
      <c r="C74" s="28" t="s">
        <v>59</v>
      </c>
      <c r="D74" s="65">
        <v>147</v>
      </c>
      <c r="E74" s="15">
        <v>0.26</v>
      </c>
      <c r="F74" s="15">
        <v>0.28000000000000003</v>
      </c>
      <c r="G74" s="15">
        <v>0.27</v>
      </c>
      <c r="H74" s="12">
        <f t="shared" si="1"/>
        <v>0.27</v>
      </c>
      <c r="I74" s="10" t="s">
        <v>22</v>
      </c>
      <c r="J74" s="10">
        <v>731111000</v>
      </c>
      <c r="K74" s="25">
        <f>28870000+10000000</f>
        <v>38870000</v>
      </c>
      <c r="L74" s="13">
        <f>H74</f>
        <v>0.27</v>
      </c>
      <c r="M74" s="13">
        <f t="shared" si="2"/>
        <v>10494900</v>
      </c>
      <c r="N74" s="12">
        <f>ROUND((((E74-L74)^2+(F74-L74)^2+(G74-L74)^2)/2)^(1/2),2)</f>
        <v>0.01</v>
      </c>
      <c r="O74" s="12">
        <f>ROUND(N74/H74*100,2)</f>
        <v>3.7</v>
      </c>
      <c r="S74" s="32"/>
      <c r="T74" s="32"/>
      <c r="U74" s="43"/>
    </row>
    <row r="75" spans="1:21" ht="140.25" customHeight="1" x14ac:dyDescent="0.25">
      <c r="A75" s="80"/>
      <c r="B75" s="83"/>
      <c r="C75" s="28" t="s">
        <v>69</v>
      </c>
      <c r="D75" s="65">
        <v>147</v>
      </c>
      <c r="E75" s="29">
        <v>92250</v>
      </c>
      <c r="F75" s="29">
        <v>95400</v>
      </c>
      <c r="G75" s="29">
        <v>81900</v>
      </c>
      <c r="H75" s="12">
        <f t="shared" si="1"/>
        <v>89850</v>
      </c>
      <c r="I75" s="10" t="s">
        <v>22</v>
      </c>
      <c r="J75" s="10">
        <v>731111000</v>
      </c>
      <c r="K75" s="25">
        <v>1</v>
      </c>
      <c r="L75" s="13">
        <f t="shared" ref="L75" si="5">H75</f>
        <v>89850</v>
      </c>
      <c r="M75" s="13">
        <f t="shared" si="2"/>
        <v>89850</v>
      </c>
      <c r="N75" s="12">
        <f>ROUND((((E75-L75)^2+(F75-L75)^2+(G75-L75)^2)/2)^(1/2),2)</f>
        <v>7062.75</v>
      </c>
      <c r="O75" s="12">
        <f>ROUND(N75/H75*100,2)</f>
        <v>7.86</v>
      </c>
      <c r="S75" s="43"/>
      <c r="T75" s="43"/>
      <c r="U75" s="43"/>
    </row>
    <row r="76" spans="1:21" ht="42.75" customHeight="1" x14ac:dyDescent="0.25">
      <c r="A76" s="67" t="s">
        <v>3</v>
      </c>
      <c r="B76" s="67"/>
      <c r="C76" s="67"/>
      <c r="D76" s="67"/>
      <c r="E76" s="33"/>
      <c r="F76" s="34"/>
      <c r="G76" s="34"/>
      <c r="H76" s="34"/>
      <c r="I76" s="34"/>
      <c r="J76" s="34"/>
      <c r="K76" s="34"/>
      <c r="L76" s="34"/>
      <c r="M76" s="34">
        <f>SUM(M11:M75)</f>
        <v>373787582.65999997</v>
      </c>
      <c r="N76" s="34"/>
      <c r="O76" s="34"/>
    </row>
    <row r="77" spans="1:21" ht="39" hidden="1" customHeight="1" x14ac:dyDescent="0.25">
      <c r="A77" s="68" t="s">
        <v>5</v>
      </c>
      <c r="B77" s="68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70"/>
    </row>
    <row r="78" spans="1:21" ht="99.75" hidden="1" customHeight="1" x14ac:dyDescent="0.25">
      <c r="A78" s="68"/>
      <c r="B78" s="68"/>
      <c r="C78" s="68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</row>
    <row r="79" spans="1:21" ht="15" hidden="1" customHeight="1" x14ac:dyDescent="0.25">
      <c r="A79" s="98" t="s">
        <v>10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21" ht="32.25" hidden="1" customHeight="1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ht="82.5" hidden="1" customHeight="1" x14ac:dyDescent="0.2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 hidden="1" x14ac:dyDescent="0.25">
      <c r="C82" s="5" t="s">
        <v>12</v>
      </c>
    </row>
    <row r="83" spans="1:15" hidden="1" x14ac:dyDescent="0.25">
      <c r="C83" s="5" t="s">
        <v>13</v>
      </c>
    </row>
    <row r="84" spans="1:15" ht="8.25" hidden="1" customHeight="1" x14ac:dyDescent="0.25"/>
    <row r="85" spans="1:15" hidden="1" x14ac:dyDescent="0.25">
      <c r="C85" s="5" t="s">
        <v>11</v>
      </c>
    </row>
    <row r="86" spans="1:15" ht="10.5" hidden="1" customHeight="1" x14ac:dyDescent="0.25"/>
    <row r="87" spans="1:15" hidden="1" x14ac:dyDescent="0.25">
      <c r="C87" s="5" t="s">
        <v>14</v>
      </c>
    </row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t="89.25" customHeight="1" x14ac:dyDescent="0.25">
      <c r="A93" s="68" t="s">
        <v>5</v>
      </c>
      <c r="B93" s="68"/>
      <c r="C93" s="68"/>
      <c r="D93" s="99" t="s">
        <v>84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100"/>
    </row>
    <row r="95" spans="1:15" ht="12" customHeight="1" x14ac:dyDescent="0.25"/>
    <row r="96" spans="1:15" ht="24.75" customHeight="1" x14ac:dyDescent="0.25"/>
    <row r="97" spans="3:11" ht="114.75" customHeight="1" x14ac:dyDescent="0.25">
      <c r="C97" s="97"/>
      <c r="D97" s="97"/>
      <c r="F97" s="92"/>
      <c r="G97" s="92"/>
    </row>
    <row r="98" spans="3:11" ht="58.5" customHeight="1" x14ac:dyDescent="0.25"/>
    <row r="99" spans="3:11" x14ac:dyDescent="0.25">
      <c r="C99" s="35"/>
      <c r="F99" s="92"/>
      <c r="G99" s="92"/>
    </row>
    <row r="102" spans="3:11" x14ac:dyDescent="0.25">
      <c r="K102" s="44"/>
    </row>
    <row r="109" spans="3:11" x14ac:dyDescent="0.25">
      <c r="K109" s="44"/>
    </row>
    <row r="110" spans="3:11" x14ac:dyDescent="0.25">
      <c r="K110" s="44"/>
    </row>
    <row r="111" spans="3:11" x14ac:dyDescent="0.25">
      <c r="K111" s="44"/>
    </row>
    <row r="112" spans="3:11" x14ac:dyDescent="0.25">
      <c r="K112" s="44"/>
    </row>
  </sheetData>
  <mergeCells count="33">
    <mergeCell ref="C97:D97"/>
    <mergeCell ref="F97:G97"/>
    <mergeCell ref="F99:G99"/>
    <mergeCell ref="A79:O81"/>
    <mergeCell ref="A93:C93"/>
    <mergeCell ref="D93:O93"/>
    <mergeCell ref="A1:O1"/>
    <mergeCell ref="E7:G7"/>
    <mergeCell ref="A11:A75"/>
    <mergeCell ref="B11:B75"/>
    <mergeCell ref="C53:C56"/>
    <mergeCell ref="C68:C71"/>
    <mergeCell ref="A2:O2"/>
    <mergeCell ref="B4:O4"/>
    <mergeCell ref="B5:H5"/>
    <mergeCell ref="I5:O5"/>
    <mergeCell ref="B7:B9"/>
    <mergeCell ref="C7:C9"/>
    <mergeCell ref="C24:O24"/>
    <mergeCell ref="A76:D76"/>
    <mergeCell ref="A77:C78"/>
    <mergeCell ref="D77:O78"/>
    <mergeCell ref="N7:N9"/>
    <mergeCell ref="O7:O9"/>
    <mergeCell ref="D8:D9"/>
    <mergeCell ref="L8:L9"/>
    <mergeCell ref="M8:M9"/>
    <mergeCell ref="H7:H9"/>
    <mergeCell ref="I7:I9"/>
    <mergeCell ref="J7:J9"/>
    <mergeCell ref="K7:K9"/>
    <mergeCell ref="L7:M7"/>
    <mergeCell ref="A7:A9"/>
  </mergeCells>
  <pageMargins left="3.937007874015748E-2" right="0.19685039370078741" top="0.19685039370078741" bottom="0.19685039370078741" header="0.19685039370078741" footer="0.19685039370078741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тв, интернет, радио_2020+доп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2019-10-16T14:03:13Z</dcterms:modified>
</cp:coreProperties>
</file>