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Видеоаналитика\7. Инфраструктура транспорт 550-914\ГАУИ, ЕАИСТ\после ГАУИ\"/>
    </mc:Choice>
  </mc:AlternateContent>
  <bookViews>
    <workbookView xWindow="0" yWindow="0" windowWidth="28800" windowHeight="12345" tabRatio="523" activeTab="1"/>
  </bookViews>
  <sheets>
    <sheet name="приложение 1" sheetId="2" r:id="rId1"/>
    <sheet name="приложение 2" sheetId="3" r:id="rId2"/>
  </sheets>
  <definedNames>
    <definedName name="_xlnm._FilterDatabase" localSheetId="1" hidden="1">'приложение 2'!$A$4:$Q$28</definedName>
    <definedName name="_xlnm.Print_Area" localSheetId="0">'приложение 1'!$A$1:$J$36</definedName>
  </definedNames>
  <calcPr calcId="162913"/>
</workbook>
</file>

<file path=xl/calcChain.xml><?xml version="1.0" encoding="utf-8"?>
<calcChain xmlns="http://schemas.openxmlformats.org/spreadsheetml/2006/main">
  <c r="I15" i="2" l="1"/>
  <c r="P43" i="3"/>
  <c r="P38" i="3"/>
  <c r="P33" i="3"/>
  <c r="P28" i="3"/>
  <c r="P23" i="3"/>
  <c r="P18" i="3"/>
  <c r="P13" i="3"/>
  <c r="P44" i="3" l="1"/>
  <c r="E19" i="2"/>
  <c r="O44" i="3" l="1"/>
  <c r="B8" i="2" l="1"/>
  <c r="G15" i="2" l="1"/>
  <c r="C14" i="2" l="1"/>
  <c r="C13" i="2"/>
  <c r="C12" i="2"/>
  <c r="B14" i="2"/>
  <c r="B13" i="2"/>
  <c r="B12" i="2"/>
  <c r="M42" i="3" l="1"/>
  <c r="I42" i="3"/>
  <c r="E42" i="3"/>
  <c r="M37" i="3"/>
  <c r="I37" i="3"/>
  <c r="E37" i="3"/>
  <c r="M32" i="3"/>
  <c r="I32" i="3"/>
  <c r="E32" i="3"/>
  <c r="N37" i="3" l="1"/>
  <c r="N42" i="3"/>
  <c r="N32" i="3"/>
  <c r="D12" i="2" s="1"/>
  <c r="M27" i="3"/>
  <c r="I27" i="3"/>
  <c r="E27" i="3"/>
  <c r="M22" i="3"/>
  <c r="I22" i="3"/>
  <c r="E22" i="3"/>
  <c r="M17" i="3"/>
  <c r="I17" i="3"/>
  <c r="E17" i="3"/>
  <c r="M12" i="3"/>
  <c r="I12" i="3"/>
  <c r="E12" i="3"/>
  <c r="N43" i="3" l="1"/>
  <c r="D14" i="2"/>
  <c r="E14" i="2" s="1"/>
  <c r="N38" i="3"/>
  <c r="D13" i="2"/>
  <c r="E13" i="2" s="1"/>
  <c r="N12" i="3"/>
  <c r="N13" i="3" s="1"/>
  <c r="N33" i="3"/>
  <c r="N22" i="3"/>
  <c r="N23" i="3" s="1"/>
  <c r="N27" i="3"/>
  <c r="N28" i="3" s="1"/>
  <c r="E12" i="2" s="1"/>
  <c r="N17" i="3"/>
  <c r="N18" i="3" s="1"/>
  <c r="N44" i="3" l="1"/>
  <c r="C11" i="2"/>
  <c r="C10" i="2"/>
  <c r="C9" i="2"/>
  <c r="B11" i="2"/>
  <c r="B10" i="2"/>
  <c r="B9" i="2"/>
  <c r="C8" i="2"/>
  <c r="D11" i="2" l="1"/>
  <c r="E11" i="2" s="1"/>
  <c r="D10" i="2"/>
  <c r="E10" i="2" s="1"/>
  <c r="D9" i="2" l="1"/>
  <c r="E9" i="2" s="1"/>
  <c r="D8" i="2"/>
  <c r="E8" i="2" s="1"/>
  <c r="E15" i="2" l="1"/>
</calcChain>
</file>

<file path=xl/sharedStrings.xml><?xml version="1.0" encoding="utf-8"?>
<sst xmlns="http://schemas.openxmlformats.org/spreadsheetml/2006/main" count="128" uniqueCount="55">
  <si>
    <t>Ф.И.О и должность лица, получившего указанные сведения:</t>
  </si>
  <si>
    <t>Подпись _________________________</t>
  </si>
  <si>
    <t>№ п/п</t>
  </si>
  <si>
    <t>Кол-во</t>
  </si>
  <si>
    <t>Сумма, руб.</t>
  </si>
  <si>
    <t>1</t>
  </si>
  <si>
    <t>2</t>
  </si>
  <si>
    <t>3</t>
  </si>
  <si>
    <t>4</t>
  </si>
  <si>
    <t>Итого:</t>
  </si>
  <si>
    <t>Наименование товара, тех. характеристики</t>
  </si>
  <si>
    <t>Кол-во ед. товара, комплектов</t>
  </si>
  <si>
    <t>Производитель, модель</t>
  </si>
  <si>
    <t xml:space="preserve">Цена за ед.товара </t>
  </si>
  <si>
    <t>Итого</t>
  </si>
  <si>
    <t>ИТОГО ТОВАРЫ:</t>
  </si>
  <si>
    <t>Сведения о цене на аналогичные (сопоставимые) товары, содержащиеся в подсистеме "Портал Поставщиков" ЕАИСТ</t>
  </si>
  <si>
    <t>нет</t>
  </si>
  <si>
    <t>Способ определения поставщика: электронный аукцион</t>
  </si>
  <si>
    <t>Категории</t>
  </si>
  <si>
    <t>Цены поставщиков</t>
  </si>
  <si>
    <t>Средняя цена за единицу</t>
  </si>
  <si>
    <t>Начальная (максимальная) цена</t>
  </si>
  <si>
    <t>Вариант 1</t>
  </si>
  <si>
    <t>Вариант 2</t>
  </si>
  <si>
    <t>Вариант 3</t>
  </si>
  <si>
    <t>Наименование Товара</t>
  </si>
  <si>
    <t>5</t>
  </si>
  <si>
    <t>6</t>
  </si>
  <si>
    <t>7</t>
  </si>
  <si>
    <t>Коммутатор – Тип 2</t>
  </si>
  <si>
    <t xml:space="preserve">Директор департамента закупок АО "Электронная Москва" Чурюкин В.Н.
</t>
  </si>
  <si>
    <t>Директор департамента закупок 
АО "Электронная Москва" В.Н.Чурюкин</t>
  </si>
  <si>
    <t>Приложение 2 к протоколу начальной (максимальной) цены договора (цены лота)</t>
  </si>
  <si>
    <t>Таблица расчета начальной (максимальной) цены договора (цены лота)</t>
  </si>
  <si>
    <t>Расчет начальной (максимальной) цены договора (цены лота)</t>
  </si>
  <si>
    <t>Сумма, с учетом понижающего коэффициента, руб.</t>
  </si>
  <si>
    <t>Приложение 1 к протоколу начальной (максимальной) цены договора (цены лота)</t>
  </si>
  <si>
    <t>Шасси высокой плотности - Тип 1</t>
  </si>
  <si>
    <t>Шасси высокой плотности - Тип 2</t>
  </si>
  <si>
    <t>Шасси высокой плотности на базе GPU – Тип 3</t>
  </si>
  <si>
    <t>Шасси высокой плотности – Тип 4</t>
  </si>
  <si>
    <t>СХД – Тип 1</t>
  </si>
  <si>
    <t>Коммутатор - Тип 1</t>
  </si>
  <si>
    <t>№1
№66-03-1437 от 27.11.2019 г.</t>
  </si>
  <si>
    <t>№2
№ 66-03-1437 от 27.11.2019 г.</t>
  </si>
  <si>
    <t>№3
№-66-03-1451 от 27.11.2019 г.</t>
  </si>
  <si>
    <t>Цена за единицу товара, с учетом понижающего коэффициента, руб.</t>
  </si>
  <si>
    <t>Бюджет:</t>
  </si>
  <si>
    <t>Понижающий коэффициент:</t>
  </si>
  <si>
    <t>Рассчитанная величина НМЦ составляет 2 142 567 151,37 руб., с учетом ограничения бюджета принимаем НМЦ в размере 1 950 000 000,00 руб.</t>
  </si>
  <si>
    <t>Цена за единицу товара, с учетом понижающего коэффициента ограничения бюджета, руб.</t>
  </si>
  <si>
    <t>Начальная (максимальная) цена за единицу товара, с учетом понижающего коэффициента ГБУ ГАУИ, руб.</t>
  </si>
  <si>
    <t>На основании отрицательного заключения ГБУ "ГАУИ" от 19.12.2019 № 0210-5-2-1-191219 НМЦ принимаем 1 915 062 789,61 руб. (с НДС)</t>
  </si>
  <si>
    <t>Цена после понижения ГБУ "ГАУИ"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</si>
</sst>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_ ;[Red]\-#,##0.00\ "/>
    <numFmt numFmtId="165" formatCode="[=0]&quot;&quot;;General"/>
    <numFmt numFmtId="166" formatCode="#,##0.00_ ;\-#,##0.00\ "/>
  </numFmts>
  <fonts count="2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204"/>
    </font>
    <font>
      <sz val="12"/>
      <name val="Times New Roman"/>
      <family val="2"/>
    </font>
    <font>
      <b/>
      <sz val="12"/>
      <name val="Times New Roman"/>
      <family val="2"/>
    </font>
    <font>
      <sz val="10"/>
      <name val="Times New Roman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2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0A0A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49" fontId="2" fillId="0" borderId="0" xfId="1" applyNumberFormat="1" applyFont="1"/>
    <xf numFmtId="4" fontId="2" fillId="0" borderId="1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vertical="center"/>
    </xf>
    <xf numFmtId="4" fontId="3" fillId="0" borderId="0" xfId="1" applyNumberFormat="1" applyFont="1" applyBorder="1" applyAlignment="1">
      <alignment horizontal="right" vertical="center" wrapText="1"/>
    </xf>
    <xf numFmtId="0" fontId="2" fillId="0" borderId="0" xfId="1" applyFont="1"/>
    <xf numFmtId="0" fontId="2" fillId="0" borderId="0" xfId="0" applyFont="1"/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12" fillId="0" borderId="0" xfId="20" applyFont="1" applyAlignment="1">
      <alignment horizontal="left"/>
    </xf>
    <xf numFmtId="0" fontId="1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Fill="1"/>
    <xf numFmtId="0" fontId="13" fillId="0" borderId="0" xfId="0" applyFont="1" applyFill="1"/>
    <xf numFmtId="4" fontId="13" fillId="0" borderId="0" xfId="0" applyNumberFormat="1" applyFont="1" applyFill="1"/>
    <xf numFmtId="0" fontId="17" fillId="0" borderId="0" xfId="20" applyFont="1" applyAlignment="1">
      <alignment horizontal="left"/>
    </xf>
    <xf numFmtId="0" fontId="12" fillId="0" borderId="0" xfId="20" applyFont="1" applyAlignment="1">
      <alignment horizontal="left" wrapText="1"/>
    </xf>
    <xf numFmtId="49" fontId="2" fillId="0" borderId="1" xfId="1" applyNumberFormat="1" applyFont="1" applyBorder="1" applyAlignment="1">
      <alignment horizontal="center" vertical="center" wrapText="1"/>
    </xf>
    <xf numFmtId="0" fontId="10" fillId="0" borderId="0" xfId="20" applyFont="1" applyAlignment="1"/>
    <xf numFmtId="0" fontId="12" fillId="0" borderId="0" xfId="20" applyFont="1" applyAlignment="1">
      <alignment horizontal="right"/>
    </xf>
    <xf numFmtId="0" fontId="15" fillId="0" borderId="1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4" fontId="13" fillId="0" borderId="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2" fillId="0" borderId="0" xfId="1" applyFont="1" applyBorder="1"/>
    <xf numFmtId="0" fontId="3" fillId="2" borderId="8" xfId="1" applyFont="1" applyFill="1" applyBorder="1" applyAlignment="1">
      <alignment horizontal="right" vertical="center" wrapText="1"/>
    </xf>
    <xf numFmtId="4" fontId="3" fillId="2" borderId="8" xfId="1" applyNumberFormat="1" applyFont="1" applyFill="1" applyBorder="1" applyAlignment="1">
      <alignment horizontal="right" vertical="center" wrapText="1"/>
    </xf>
    <xf numFmtId="0" fontId="19" fillId="0" borderId="0" xfId="20" applyFont="1" applyFill="1" applyBorder="1" applyAlignment="1">
      <alignment horizontal="right" wrapText="1"/>
    </xf>
    <xf numFmtId="165" fontId="19" fillId="0" borderId="0" xfId="20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12" fillId="0" borderId="0" xfId="20" applyFont="1" applyAlignment="1">
      <alignment horizontal="left" wrapText="1"/>
    </xf>
    <xf numFmtId="4" fontId="2" fillId="0" borderId="3" xfId="0" applyNumberFormat="1" applyFont="1" applyBorder="1" applyAlignment="1">
      <alignment horizontal="right" vertical="center"/>
    </xf>
    <xf numFmtId="4" fontId="19" fillId="0" borderId="0" xfId="20" applyNumberFormat="1" applyFont="1" applyFill="1" applyBorder="1" applyAlignment="1">
      <alignment horizontal="right"/>
    </xf>
    <xf numFmtId="0" fontId="19" fillId="6" borderId="9" xfId="20" applyFont="1" applyFill="1" applyBorder="1" applyAlignment="1">
      <alignment horizontal="center" vertical="center" wrapText="1"/>
    </xf>
    <xf numFmtId="166" fontId="21" fillId="0" borderId="13" xfId="0" applyNumberFormat="1" applyFont="1" applyBorder="1"/>
    <xf numFmtId="43" fontId="21" fillId="6" borderId="0" xfId="0" applyNumberFormat="1" applyFont="1" applyFill="1"/>
    <xf numFmtId="166" fontId="21" fillId="0" borderId="0" xfId="18" applyNumberFormat="1" applyFont="1" applyAlignment="1">
      <alignment horizontal="right"/>
    </xf>
    <xf numFmtId="43" fontId="2" fillId="0" borderId="10" xfId="18" applyNumberFormat="1" applyFont="1" applyBorder="1"/>
    <xf numFmtId="4" fontId="20" fillId="7" borderId="1" xfId="0" applyNumberFormat="1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vertic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43" fontId="2" fillId="7" borderId="10" xfId="18" applyNumberFormat="1" applyFont="1" applyFill="1" applyBorder="1"/>
    <xf numFmtId="0" fontId="19" fillId="8" borderId="9" xfId="20" applyFont="1" applyFill="1" applyBorder="1" applyAlignment="1">
      <alignment horizontal="center" vertical="center" wrapText="1"/>
    </xf>
    <xf numFmtId="43" fontId="21" fillId="9" borderId="0" xfId="0" applyNumberFormat="1" applyFont="1" applyFill="1"/>
    <xf numFmtId="0" fontId="10" fillId="0" borderId="0" xfId="20" applyFont="1" applyAlignment="1">
      <alignment horizontal="left"/>
    </xf>
    <xf numFmtId="0" fontId="13" fillId="0" borderId="0" xfId="0" applyFont="1" applyFill="1"/>
    <xf numFmtId="4" fontId="13" fillId="0" borderId="0" xfId="0" applyNumberFormat="1" applyFont="1" applyFill="1"/>
    <xf numFmtId="0" fontId="12" fillId="0" borderId="0" xfId="20" applyFont="1" applyAlignment="1">
      <alignment horizontal="left" wrapText="1"/>
    </xf>
    <xf numFmtId="4" fontId="3" fillId="0" borderId="0" xfId="1" applyNumberFormat="1" applyFont="1" applyFill="1" applyBorder="1" applyAlignment="1">
      <alignment horizontal="right" vertical="center" wrapText="1"/>
    </xf>
    <xf numFmtId="0" fontId="19" fillId="6" borderId="9" xfId="20" applyFont="1" applyFill="1" applyBorder="1" applyAlignment="1">
      <alignment horizontal="center" vertical="center" wrapText="1"/>
    </xf>
    <xf numFmtId="0" fontId="19" fillId="10" borderId="9" xfId="2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0" fontId="14" fillId="0" borderId="0" xfId="0" applyFont="1" applyFill="1"/>
    <xf numFmtId="4" fontId="15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/>
    <xf numFmtId="4" fontId="13" fillId="0" borderId="0" xfId="0" applyNumberFormat="1" applyFont="1" applyFill="1"/>
    <xf numFmtId="4" fontId="13" fillId="0" borderId="3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9" fontId="2" fillId="0" borderId="0" xfId="1" applyNumberFormat="1" applyFont="1"/>
    <xf numFmtId="4" fontId="2" fillId="0" borderId="1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vertical="center"/>
    </xf>
    <xf numFmtId="4" fontId="3" fillId="0" borderId="0" xfId="1" applyNumberFormat="1" applyFont="1" applyBorder="1" applyAlignment="1">
      <alignment horizontal="right" vertical="center" wrapText="1"/>
    </xf>
    <xf numFmtId="0" fontId="2" fillId="0" borderId="0" xfId="1" applyFont="1"/>
    <xf numFmtId="0" fontId="2" fillId="0" borderId="0" xfId="0" applyFont="1"/>
    <xf numFmtId="0" fontId="12" fillId="0" borderId="0" xfId="20" applyFont="1" applyAlignment="1">
      <alignment wrapText="1"/>
    </xf>
    <xf numFmtId="0" fontId="11" fillId="0" borderId="0" xfId="20" applyFont="1" applyAlignment="1">
      <alignment horizontal="left" wrapText="1"/>
    </xf>
    <xf numFmtId="0" fontId="11" fillId="0" borderId="0" xfId="20" applyFont="1" applyAlignment="1">
      <alignment horizontal="left"/>
    </xf>
    <xf numFmtId="0" fontId="10" fillId="0" borderId="0" xfId="20" applyFont="1" applyAlignment="1">
      <alignment horizontal="left"/>
    </xf>
    <xf numFmtId="0" fontId="12" fillId="0" borderId="0" xfId="20" applyFont="1" applyAlignment="1">
      <alignment horizontal="center"/>
    </xf>
    <xf numFmtId="0" fontId="11" fillId="0" borderId="0" xfId="20" applyFont="1" applyAlignment="1">
      <alignment horizontal="center"/>
    </xf>
    <xf numFmtId="0" fontId="12" fillId="0" borderId="0" xfId="20" applyFont="1" applyAlignment="1">
      <alignment horizontal="left" wrapText="1"/>
    </xf>
    <xf numFmtId="0" fontId="22" fillId="0" borderId="0" xfId="20" applyFont="1" applyAlignment="1">
      <alignment horizontal="left"/>
    </xf>
    <xf numFmtId="0" fontId="24" fillId="9" borderId="0" xfId="2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3" fillId="0" borderId="11" xfId="20" applyFont="1" applyBorder="1" applyAlignment="1">
      <alignment horizontal="center" vertical="center" wrapText="1"/>
    </xf>
    <xf numFmtId="0" fontId="23" fillId="0" borderId="12" xfId="20" applyFont="1" applyBorder="1" applyAlignment="1">
      <alignment horizontal="center" vertical="center" wrapText="1"/>
    </xf>
    <xf numFmtId="0" fontId="19" fillId="6" borderId="14" xfId="20" applyFont="1" applyFill="1" applyBorder="1" applyAlignment="1">
      <alignment horizontal="center" vertical="center" wrapText="1"/>
    </xf>
    <xf numFmtId="0" fontId="19" fillId="6" borderId="15" xfId="20" applyFont="1" applyFill="1" applyBorder="1" applyAlignment="1">
      <alignment horizontal="center" vertical="center" wrapText="1"/>
    </xf>
    <xf numFmtId="0" fontId="18" fillId="0" borderId="0" xfId="20" applyFont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4" fillId="0" borderId="0" xfId="20" applyFont="1" applyFill="1" applyAlignment="1">
      <alignment horizontal="left"/>
    </xf>
    <xf numFmtId="0" fontId="24" fillId="0" borderId="0" xfId="0" applyFont="1" applyFill="1"/>
  </cellXfs>
  <cellStyles count="23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2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Пояснение" xfId="1" builtinId="53" customBuiltin="1"/>
    <cellStyle name="Финансовый" xfId="18" builtinId="3"/>
    <cellStyle name="Финансовый 2" xfId="19"/>
    <cellStyle name="Финансовый 2 2" xfId="22"/>
    <cellStyle name="Финансовый 3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118" zoomScaleNormal="118" zoomScaleSheetLayoutView="118" zoomScalePageLayoutView="85" workbookViewId="0">
      <selection activeCell="F26" sqref="F26"/>
    </sheetView>
  </sheetViews>
  <sheetFormatPr defaultColWidth="8.85546875" defaultRowHeight="12.75" x14ac:dyDescent="0.2"/>
  <cols>
    <col min="1" max="1" width="5.140625" style="7" customWidth="1"/>
    <col min="2" max="2" width="43.28515625" style="7" customWidth="1"/>
    <col min="3" max="3" width="11.140625" style="7" customWidth="1"/>
    <col min="4" max="4" width="16.28515625" style="7" customWidth="1"/>
    <col min="5" max="5" width="20" style="7" customWidth="1"/>
    <col min="6" max="6" width="18.42578125" style="8" customWidth="1"/>
    <col min="7" max="7" width="22.140625" style="8" customWidth="1"/>
    <col min="8" max="8" width="18" style="8" customWidth="1"/>
    <col min="9" max="9" width="19.7109375" style="8" customWidth="1"/>
    <col min="10" max="16384" width="8.85546875" style="8"/>
  </cols>
  <sheetData>
    <row r="1" spans="1:9" ht="51" customHeight="1" x14ac:dyDescent="0.25">
      <c r="A1" s="28"/>
      <c r="B1" s="28"/>
      <c r="C1" s="28"/>
    </row>
    <row r="2" spans="1:9" ht="35.25" customHeight="1" x14ac:dyDescent="0.25">
      <c r="A2" s="14"/>
      <c r="B2" s="14"/>
      <c r="C2" s="14"/>
      <c r="D2" s="14"/>
      <c r="E2" s="14"/>
      <c r="F2" s="83" t="s">
        <v>37</v>
      </c>
      <c r="G2" s="83"/>
      <c r="H2" s="83"/>
    </row>
    <row r="3" spans="1:9" ht="15.75" x14ac:dyDescent="0.25">
      <c r="A3" s="88" t="s">
        <v>35</v>
      </c>
      <c r="B3" s="88"/>
      <c r="C3" s="88"/>
      <c r="D3" s="88"/>
      <c r="E3" s="88"/>
    </row>
    <row r="4" spans="1:9" x14ac:dyDescent="0.2">
      <c r="A4" s="15"/>
      <c r="B4" s="15"/>
      <c r="C4" s="15"/>
      <c r="D4" s="15"/>
      <c r="E4" s="15"/>
    </row>
    <row r="5" spans="1:9" x14ac:dyDescent="0.2">
      <c r="A5" s="87" t="s">
        <v>18</v>
      </c>
      <c r="B5" s="87"/>
      <c r="C5" s="87"/>
      <c r="D5" s="87"/>
      <c r="E5" s="87"/>
    </row>
    <row r="6" spans="1:9" x14ac:dyDescent="0.2">
      <c r="A6" s="15"/>
      <c r="B6" s="15"/>
      <c r="C6" s="15"/>
      <c r="D6" s="15"/>
      <c r="E6" s="15"/>
    </row>
    <row r="7" spans="1:9" ht="90" thickBot="1" x14ac:dyDescent="0.25">
      <c r="A7" s="11" t="s">
        <v>2</v>
      </c>
      <c r="B7" s="12" t="s">
        <v>26</v>
      </c>
      <c r="C7" s="12" t="s">
        <v>3</v>
      </c>
      <c r="D7" s="59" t="s">
        <v>22</v>
      </c>
      <c r="E7" s="12" t="s">
        <v>4</v>
      </c>
      <c r="F7" s="50" t="s">
        <v>47</v>
      </c>
      <c r="G7" s="50" t="s">
        <v>36</v>
      </c>
      <c r="H7" s="67" t="s">
        <v>52</v>
      </c>
      <c r="I7" s="66" t="s">
        <v>36</v>
      </c>
    </row>
    <row r="8" spans="1:9" ht="13.5" thickBot="1" x14ac:dyDescent="0.25">
      <c r="A8" s="27" t="s">
        <v>5</v>
      </c>
      <c r="B8" s="10" t="str">
        <f>'приложение 2'!B9</f>
        <v>Шасси высокой плотности - Тип 1</v>
      </c>
      <c r="C8" s="13">
        <f>'приложение 2'!B10</f>
        <v>24</v>
      </c>
      <c r="D8" s="9">
        <f>'приложение 2'!N12</f>
        <v>28374208.890000001</v>
      </c>
      <c r="E8" s="3">
        <f t="shared" ref="E8" si="0">D8*C8</f>
        <v>680981013.36000001</v>
      </c>
      <c r="F8" s="54">
        <v>25824024.84</v>
      </c>
      <c r="G8" s="54">
        <v>619776596.13</v>
      </c>
      <c r="H8" s="77">
        <v>24799093.109999999</v>
      </c>
      <c r="I8" s="77">
        <v>595178234.63999999</v>
      </c>
    </row>
    <row r="9" spans="1:9" ht="13.5" thickBot="1" x14ac:dyDescent="0.25">
      <c r="A9" s="27" t="s">
        <v>6</v>
      </c>
      <c r="B9" s="10" t="str">
        <f>'приложение 2'!B14</f>
        <v>Шасси высокой плотности - Тип 2</v>
      </c>
      <c r="C9" s="13">
        <f>'приложение 2'!B15</f>
        <v>8</v>
      </c>
      <c r="D9" s="9">
        <f>'приложение 2'!N17</f>
        <v>28591346.219999999</v>
      </c>
      <c r="E9" s="3">
        <f t="shared" ref="E9:E11" si="1">D9*C9</f>
        <v>228730769.75999999</v>
      </c>
      <c r="F9" s="54">
        <v>26021646.550000001</v>
      </c>
      <c r="G9" s="54">
        <v>208173172.41999999</v>
      </c>
      <c r="H9" s="77">
        <v>25819399.43</v>
      </c>
      <c r="I9" s="77">
        <v>206555195.44</v>
      </c>
    </row>
    <row r="10" spans="1:9" ht="13.5" thickBot="1" x14ac:dyDescent="0.25">
      <c r="A10" s="27" t="s">
        <v>7</v>
      </c>
      <c r="B10" s="10" t="str">
        <f>'приложение 2'!B19</f>
        <v>Шасси высокой плотности на базе GPU – Тип 3</v>
      </c>
      <c r="C10" s="13">
        <f>'приложение 2'!B20</f>
        <v>50</v>
      </c>
      <c r="D10" s="9">
        <f>'приложение 2'!N22</f>
        <v>5827517.2199999997</v>
      </c>
      <c r="E10" s="3">
        <f t="shared" si="1"/>
        <v>291375861</v>
      </c>
      <c r="F10" s="54">
        <v>5303758.42</v>
      </c>
      <c r="G10" s="54">
        <v>265187921.22</v>
      </c>
      <c r="H10" s="77">
        <v>5262536.2</v>
      </c>
      <c r="I10" s="77">
        <v>263126810</v>
      </c>
    </row>
    <row r="11" spans="1:9" ht="13.5" thickBot="1" x14ac:dyDescent="0.25">
      <c r="A11" s="27" t="s">
        <v>8</v>
      </c>
      <c r="B11" s="10" t="str">
        <f>'приложение 2'!B24</f>
        <v>Шасси высокой плотности – Тип 4</v>
      </c>
      <c r="C11" s="13">
        <f>'приложение 2'!B25</f>
        <v>2</v>
      </c>
      <c r="D11" s="9">
        <f>'приложение 2'!N27</f>
        <v>26888824.109999999</v>
      </c>
      <c r="E11" s="3">
        <f t="shared" si="1"/>
        <v>53777648.219999999</v>
      </c>
      <c r="F11" s="54">
        <v>24472141.739999998</v>
      </c>
      <c r="G11" s="54">
        <v>48944283.479999997</v>
      </c>
      <c r="H11" s="77">
        <v>24281937.779999997</v>
      </c>
      <c r="I11" s="77">
        <v>48563875.560000002</v>
      </c>
    </row>
    <row r="12" spans="1:9" ht="13.5" thickBot="1" x14ac:dyDescent="0.25">
      <c r="A12" s="27" t="s">
        <v>27</v>
      </c>
      <c r="B12" s="10" t="str">
        <f>'приложение 2'!B29</f>
        <v>СХД – Тип 1</v>
      </c>
      <c r="C12" s="13">
        <f>'приложение 2'!B30</f>
        <v>1</v>
      </c>
      <c r="D12" s="9">
        <f>'приложение 2'!N32</f>
        <v>851524532.11000001</v>
      </c>
      <c r="E12" s="3">
        <f t="shared" ref="E12:E14" si="2">D12*C12</f>
        <v>851524532.11000001</v>
      </c>
      <c r="F12" s="54">
        <v>774992203.41999996</v>
      </c>
      <c r="G12" s="54">
        <v>774992203.41999996</v>
      </c>
      <c r="H12" s="77">
        <v>768968758.86999989</v>
      </c>
      <c r="I12" s="77">
        <v>768968758.87</v>
      </c>
    </row>
    <row r="13" spans="1:9" ht="13.5" thickBot="1" x14ac:dyDescent="0.25">
      <c r="A13" s="27" t="s">
        <v>28</v>
      </c>
      <c r="B13" s="10" t="str">
        <f>'приложение 2'!B34</f>
        <v>Коммутатор - Тип 1</v>
      </c>
      <c r="C13" s="13">
        <f>'приложение 2'!B35</f>
        <v>2</v>
      </c>
      <c r="D13" s="9">
        <f>'приложение 2'!N37</f>
        <v>4178292.78</v>
      </c>
      <c r="E13" s="3">
        <f t="shared" si="2"/>
        <v>8356585.5599999996</v>
      </c>
      <c r="F13" s="54">
        <v>3802761.06</v>
      </c>
      <c r="G13" s="54">
        <v>7605522.1100000003</v>
      </c>
      <c r="H13" s="77">
        <v>3773204.99</v>
      </c>
      <c r="I13" s="77">
        <v>7546409.9800000004</v>
      </c>
    </row>
    <row r="14" spans="1:9" ht="13.5" thickBot="1" x14ac:dyDescent="0.25">
      <c r="A14" s="27" t="s">
        <v>29</v>
      </c>
      <c r="B14" s="10" t="str">
        <f>'приложение 2'!B39</f>
        <v>Коммутатор – Тип 2</v>
      </c>
      <c r="C14" s="13">
        <f>'приложение 2'!B40</f>
        <v>8</v>
      </c>
      <c r="D14" s="9">
        <f>'приложение 2'!N42</f>
        <v>3477592.67</v>
      </c>
      <c r="E14" s="3">
        <f t="shared" si="2"/>
        <v>27820741.359999999</v>
      </c>
      <c r="F14" s="54">
        <v>3165037.65</v>
      </c>
      <c r="G14" s="54">
        <v>25320301.219999999</v>
      </c>
      <c r="H14" s="77">
        <v>3140438.1399999997</v>
      </c>
      <c r="I14" s="77">
        <v>25123505.120000001</v>
      </c>
    </row>
    <row r="15" spans="1:9" x14ac:dyDescent="0.2">
      <c r="A15" s="2"/>
      <c r="B15" s="4"/>
      <c r="C15" s="5"/>
      <c r="D15" s="38" t="s">
        <v>9</v>
      </c>
      <c r="E15" s="39">
        <f>SUM('приложение 1'!E8:E14)</f>
        <v>2142567151.3699996</v>
      </c>
      <c r="F15" s="42"/>
      <c r="G15" s="52">
        <f>SUM(G8:G14)</f>
        <v>1950000000</v>
      </c>
      <c r="I15" s="68">
        <f>I8+I9+I10+I11+I12+I13+I14</f>
        <v>1915062789.6099997</v>
      </c>
    </row>
    <row r="16" spans="1:9" x14ac:dyDescent="0.2">
      <c r="A16" s="2"/>
      <c r="B16" s="4"/>
      <c r="C16" s="5"/>
      <c r="D16" s="40"/>
      <c r="E16" s="41"/>
      <c r="F16" s="37"/>
    </row>
    <row r="17" spans="1:10" x14ac:dyDescent="0.2">
      <c r="A17" s="2"/>
      <c r="B17" s="4"/>
      <c r="C17" s="5"/>
      <c r="D17" s="40" t="s">
        <v>9</v>
      </c>
      <c r="E17" s="49">
        <v>2142567151.3699999</v>
      </c>
      <c r="F17" s="37"/>
    </row>
    <row r="18" spans="1:10" x14ac:dyDescent="0.2">
      <c r="A18" s="2"/>
      <c r="B18" s="4"/>
      <c r="C18" s="5"/>
      <c r="D18" s="40" t="s">
        <v>48</v>
      </c>
      <c r="E18" s="53">
        <v>1950000000</v>
      </c>
      <c r="F18" s="37"/>
    </row>
    <row r="19" spans="1:10" ht="25.5" x14ac:dyDescent="0.2">
      <c r="A19" s="2"/>
      <c r="B19" s="4"/>
      <c r="C19" s="5"/>
      <c r="D19" s="4" t="s">
        <v>49</v>
      </c>
      <c r="E19" s="6">
        <f>E18/E17</f>
        <v>0.91012316638623503</v>
      </c>
      <c r="F19" s="7"/>
    </row>
    <row r="20" spans="1:10" s="82" customFormat="1" ht="38.25" x14ac:dyDescent="0.2">
      <c r="A20" s="76"/>
      <c r="B20" s="78"/>
      <c r="C20" s="79"/>
      <c r="D20" s="78" t="s">
        <v>54</v>
      </c>
      <c r="E20" s="80">
        <v>1915062789.6099999</v>
      </c>
      <c r="F20" s="81"/>
    </row>
    <row r="21" spans="1:10" x14ac:dyDescent="0.2">
      <c r="A21" s="90" t="s">
        <v>50</v>
      </c>
      <c r="B21" s="90"/>
      <c r="C21" s="90"/>
      <c r="D21" s="90"/>
      <c r="E21" s="90"/>
      <c r="F21" s="90"/>
    </row>
    <row r="22" spans="1:10" s="82" customFormat="1" x14ac:dyDescent="0.2">
      <c r="A22" s="91" t="s">
        <v>53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27.95" customHeight="1" x14ac:dyDescent="0.2">
      <c r="A23" s="89"/>
      <c r="B23" s="89"/>
      <c r="C23" s="89"/>
      <c r="D23" s="89"/>
      <c r="E23" s="89"/>
    </row>
    <row r="24" spans="1:10" ht="15.75" x14ac:dyDescent="0.25">
      <c r="A24" s="86" t="s">
        <v>0</v>
      </c>
      <c r="B24" s="86"/>
      <c r="C24" s="86"/>
      <c r="D24" s="86"/>
      <c r="E24" s="86"/>
      <c r="H24" s="65"/>
      <c r="I24" s="60"/>
    </row>
    <row r="25" spans="1:10" ht="30.95" customHeight="1" x14ac:dyDescent="0.25">
      <c r="A25" s="84" t="s">
        <v>31</v>
      </c>
      <c r="B25" s="85"/>
      <c r="C25" s="85"/>
      <c r="D25" s="85"/>
      <c r="E25" s="85"/>
    </row>
    <row r="26" spans="1:10" ht="29.1" customHeight="1" x14ac:dyDescent="0.25">
      <c r="A26" s="86" t="s">
        <v>1</v>
      </c>
      <c r="B26" s="86"/>
      <c r="C26" s="86"/>
      <c r="D26" s="86"/>
      <c r="E26" s="86"/>
    </row>
    <row r="27" spans="1:10" x14ac:dyDescent="0.2">
      <c r="A27" s="1"/>
      <c r="B27" s="1"/>
      <c r="C27" s="1"/>
      <c r="D27" s="1"/>
      <c r="E27" s="1"/>
    </row>
  </sheetData>
  <mergeCells count="9">
    <mergeCell ref="F2:H2"/>
    <mergeCell ref="A25:E25"/>
    <mergeCell ref="A26:E26"/>
    <mergeCell ref="A24:E24"/>
    <mergeCell ref="A5:E5"/>
    <mergeCell ref="A3:E3"/>
    <mergeCell ref="A23:E23"/>
    <mergeCell ref="A21:F21"/>
    <mergeCell ref="A22:J22"/>
  </mergeCells>
  <phoneticPr fontId="5" type="noConversion"/>
  <pageMargins left="0.25" right="0.25" top="0.75" bottom="0.75" header="0.3" footer="0.3"/>
  <pageSetup paperSize="9" scale="7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7" zoomScaleNormal="100" zoomScaleSheetLayoutView="100" workbookViewId="0">
      <selection activeCell="H54" sqref="H54"/>
    </sheetView>
  </sheetViews>
  <sheetFormatPr defaultColWidth="11.42578125" defaultRowHeight="15" x14ac:dyDescent="0.25"/>
  <cols>
    <col min="1" max="1" width="21.140625" style="23" customWidth="1"/>
    <col min="2" max="2" width="14.42578125" style="23" customWidth="1"/>
    <col min="3" max="3" width="14.28515625" style="23" customWidth="1"/>
    <col min="4" max="4" width="13.7109375" style="23" customWidth="1"/>
    <col min="5" max="5" width="14.7109375" style="23" customWidth="1"/>
    <col min="6" max="6" width="14.42578125" style="23" customWidth="1"/>
    <col min="7" max="7" width="13.85546875" style="23" customWidth="1"/>
    <col min="8" max="8" width="15.140625" style="23" customWidth="1"/>
    <col min="9" max="9" width="14.140625" style="23" customWidth="1"/>
    <col min="10" max="11" width="14" style="23" customWidth="1"/>
    <col min="12" max="12" width="14.85546875" style="23" customWidth="1"/>
    <col min="13" max="13" width="13.7109375" style="23" customWidth="1"/>
    <col min="14" max="14" width="22.28515625" style="23" customWidth="1"/>
    <col min="15" max="15" width="22.5703125" style="23" customWidth="1"/>
    <col min="16" max="16" width="22.5703125" style="62" customWidth="1"/>
    <col min="17" max="17" width="23" style="16" customWidth="1"/>
    <col min="18" max="18" width="12.42578125" style="16" bestFit="1" customWidth="1"/>
    <col min="19" max="16384" width="11.42578125" style="16"/>
  </cols>
  <sheetData>
    <row r="1" spans="1:17" ht="32.1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3" t="s">
        <v>33</v>
      </c>
      <c r="O1" s="83"/>
      <c r="P1" s="83"/>
      <c r="Q1" s="83"/>
    </row>
    <row r="2" spans="1:17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6"/>
      <c r="P2" s="61"/>
      <c r="Q2" s="14"/>
    </row>
    <row r="3" spans="1:17" ht="15.75" x14ac:dyDescent="0.25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6"/>
      <c r="O4" s="47"/>
      <c r="P4" s="64"/>
      <c r="Q4" s="15"/>
    </row>
    <row r="5" spans="1:17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6"/>
      <c r="O5" s="47"/>
      <c r="P5" s="64"/>
      <c r="Q5" s="29" t="s">
        <v>18</v>
      </c>
    </row>
    <row r="6" spans="1:17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6"/>
      <c r="O6" s="47"/>
      <c r="P6" s="64"/>
      <c r="Q6" s="15"/>
    </row>
    <row r="7" spans="1:17" ht="33" customHeight="1" x14ac:dyDescent="0.25">
      <c r="A7" s="106" t="s">
        <v>19</v>
      </c>
      <c r="B7" s="97" t="s">
        <v>20</v>
      </c>
      <c r="C7" s="98"/>
      <c r="D7" s="99"/>
      <c r="E7" s="17" t="s">
        <v>21</v>
      </c>
      <c r="F7" s="97" t="s">
        <v>20</v>
      </c>
      <c r="G7" s="98"/>
      <c r="H7" s="99"/>
      <c r="I7" s="17" t="s">
        <v>21</v>
      </c>
      <c r="J7" s="97" t="s">
        <v>20</v>
      </c>
      <c r="K7" s="98"/>
      <c r="L7" s="99"/>
      <c r="M7" s="17" t="s">
        <v>21</v>
      </c>
      <c r="N7" s="106" t="s">
        <v>22</v>
      </c>
      <c r="O7" s="101" t="s">
        <v>51</v>
      </c>
      <c r="P7" s="103" t="s">
        <v>52</v>
      </c>
      <c r="Q7" s="106" t="s">
        <v>16</v>
      </c>
    </row>
    <row r="8" spans="1:17" ht="51" x14ac:dyDescent="0.25">
      <c r="A8" s="107"/>
      <c r="B8" s="44" t="s">
        <v>44</v>
      </c>
      <c r="C8" s="45" t="s">
        <v>45</v>
      </c>
      <c r="D8" s="43" t="s">
        <v>46</v>
      </c>
      <c r="E8" s="18"/>
      <c r="F8" s="44" t="s">
        <v>44</v>
      </c>
      <c r="G8" s="45" t="s">
        <v>45</v>
      </c>
      <c r="H8" s="43" t="s">
        <v>46</v>
      </c>
      <c r="I8" s="18"/>
      <c r="J8" s="44" t="s">
        <v>44</v>
      </c>
      <c r="K8" s="45" t="s">
        <v>45</v>
      </c>
      <c r="L8" s="43" t="s">
        <v>46</v>
      </c>
      <c r="M8" s="18"/>
      <c r="N8" s="107"/>
      <c r="O8" s="102"/>
      <c r="P8" s="104"/>
      <c r="Q8" s="107"/>
    </row>
    <row r="9" spans="1:17" ht="25.5" customHeight="1" x14ac:dyDescent="0.25">
      <c r="A9" s="30" t="s">
        <v>10</v>
      </c>
      <c r="B9" s="92" t="s">
        <v>38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31"/>
      <c r="O9" s="48"/>
      <c r="P9" s="73"/>
      <c r="Q9" s="31"/>
    </row>
    <row r="10" spans="1:17" ht="25.5" x14ac:dyDescent="0.25">
      <c r="A10" s="30" t="s">
        <v>11</v>
      </c>
      <c r="B10" s="100">
        <v>24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31"/>
      <c r="O10" s="48"/>
      <c r="P10" s="73"/>
      <c r="Q10" s="31"/>
    </row>
    <row r="11" spans="1:17" ht="15.75" thickBot="1" x14ac:dyDescent="0.3">
      <c r="A11" s="30" t="s">
        <v>12</v>
      </c>
      <c r="B11" s="96" t="s">
        <v>23</v>
      </c>
      <c r="C11" s="96"/>
      <c r="D11" s="96"/>
      <c r="E11" s="96"/>
      <c r="F11" s="96" t="s">
        <v>24</v>
      </c>
      <c r="G11" s="96"/>
      <c r="H11" s="96"/>
      <c r="I11" s="96"/>
      <c r="J11" s="96" t="s">
        <v>25</v>
      </c>
      <c r="K11" s="96"/>
      <c r="L11" s="96"/>
      <c r="M11" s="96"/>
      <c r="N11" s="31"/>
      <c r="O11" s="48"/>
      <c r="P11" s="73"/>
      <c r="Q11" s="31"/>
    </row>
    <row r="12" spans="1:17" ht="15.75" thickBot="1" x14ac:dyDescent="0.3">
      <c r="A12" s="30" t="s">
        <v>13</v>
      </c>
      <c r="B12" s="55">
        <v>26553147</v>
      </c>
      <c r="C12" s="55">
        <v>26083641</v>
      </c>
      <c r="D12" s="55">
        <v>33088417</v>
      </c>
      <c r="E12" s="32">
        <f>ROUND(AVERAGE(B12:D12),2)</f>
        <v>28575068.329999998</v>
      </c>
      <c r="F12" s="55">
        <v>27537439</v>
      </c>
      <c r="G12" s="55">
        <v>34047981</v>
      </c>
      <c r="H12" s="55">
        <v>26918318</v>
      </c>
      <c r="I12" s="32">
        <f>ROUND(AVERAGE(F12:H12),2)</f>
        <v>29501246</v>
      </c>
      <c r="J12" s="55">
        <v>27427246</v>
      </c>
      <c r="K12" s="55">
        <v>26576789</v>
      </c>
      <c r="L12" s="55">
        <v>27134902</v>
      </c>
      <c r="M12" s="32">
        <f>ROUND(AVERAGE(J12:L12),2)</f>
        <v>27046312.329999998</v>
      </c>
      <c r="N12" s="33">
        <f>ROUND((E12+I12+M12)/3,2)</f>
        <v>28374208.890000001</v>
      </c>
      <c r="O12" s="58">
        <v>25824024.84</v>
      </c>
      <c r="P12" s="74">
        <v>24799093.109999999</v>
      </c>
      <c r="Q12" s="34" t="s">
        <v>17</v>
      </c>
    </row>
    <row r="13" spans="1:17" ht="15.75" thickBot="1" x14ac:dyDescent="0.3">
      <c r="A13" s="30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>
        <f>N12*B10</f>
        <v>680981013.36000001</v>
      </c>
      <c r="O13" s="58">
        <v>619776596.13</v>
      </c>
      <c r="P13" s="75">
        <f>P12*B10</f>
        <v>595178234.63999999</v>
      </c>
      <c r="Q13" s="31"/>
    </row>
    <row r="14" spans="1:17" ht="27.95" customHeight="1" x14ac:dyDescent="0.25">
      <c r="A14" s="30" t="s">
        <v>10</v>
      </c>
      <c r="B14" s="92" t="s">
        <v>39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31"/>
      <c r="O14" s="48"/>
      <c r="P14" s="73"/>
      <c r="Q14" s="31"/>
    </row>
    <row r="15" spans="1:17" ht="25.5" x14ac:dyDescent="0.25">
      <c r="A15" s="30" t="s">
        <v>11</v>
      </c>
      <c r="B15" s="100">
        <v>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31"/>
      <c r="O15" s="48"/>
      <c r="P15" s="73"/>
      <c r="Q15" s="31"/>
    </row>
    <row r="16" spans="1:17" ht="14.45" customHeight="1" thickBot="1" x14ac:dyDescent="0.3">
      <c r="A16" s="30" t="s">
        <v>12</v>
      </c>
      <c r="B16" s="96" t="s">
        <v>23</v>
      </c>
      <c r="C16" s="96"/>
      <c r="D16" s="96"/>
      <c r="E16" s="96"/>
      <c r="F16" s="96" t="s">
        <v>24</v>
      </c>
      <c r="G16" s="96"/>
      <c r="H16" s="96"/>
      <c r="I16" s="96"/>
      <c r="J16" s="96" t="s">
        <v>25</v>
      </c>
      <c r="K16" s="96"/>
      <c r="L16" s="96"/>
      <c r="M16" s="96"/>
      <c r="N16" s="31"/>
      <c r="O16" s="48"/>
      <c r="P16" s="73"/>
      <c r="Q16" s="31"/>
    </row>
    <row r="17" spans="1:17" ht="15.75" thickBot="1" x14ac:dyDescent="0.3">
      <c r="A17" s="30" t="s">
        <v>13</v>
      </c>
      <c r="B17" s="55">
        <v>26793870</v>
      </c>
      <c r="C17" s="55">
        <v>26320108</v>
      </c>
      <c r="D17" s="55">
        <v>33088417</v>
      </c>
      <c r="E17" s="32">
        <f>ROUND(AVERAGE(B17:D17),2)</f>
        <v>28734131.670000002</v>
      </c>
      <c r="F17" s="55">
        <v>27787085</v>
      </c>
      <c r="G17" s="55">
        <v>34047981</v>
      </c>
      <c r="H17" s="55">
        <v>27388226</v>
      </c>
      <c r="I17" s="32">
        <f>ROUND(AVERAGE(F17:H17),2)</f>
        <v>29741097.329999998</v>
      </c>
      <c r="J17" s="55">
        <v>27683300</v>
      </c>
      <c r="K17" s="55">
        <v>26824903</v>
      </c>
      <c r="L17" s="55">
        <v>27388226</v>
      </c>
      <c r="M17" s="32">
        <f>ROUND(AVERAGE(J17:L17),2)</f>
        <v>27298809.670000002</v>
      </c>
      <c r="N17" s="33">
        <f>ROUND((E17+I17+M17)/3,2)</f>
        <v>28591346.219999999</v>
      </c>
      <c r="O17" s="58">
        <v>26021646.550000001</v>
      </c>
      <c r="P17" s="74">
        <v>25819399.43</v>
      </c>
      <c r="Q17" s="34" t="s">
        <v>17</v>
      </c>
    </row>
    <row r="18" spans="1:17" ht="15.75" thickBot="1" x14ac:dyDescent="0.3">
      <c r="A18" s="30" t="s">
        <v>14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>
        <f>N17*B15</f>
        <v>228730769.75999999</v>
      </c>
      <c r="O18" s="58">
        <v>208173172.41999999</v>
      </c>
      <c r="P18" s="75">
        <f>P17*B15</f>
        <v>206555195.44</v>
      </c>
      <c r="Q18" s="31"/>
    </row>
    <row r="19" spans="1:17" ht="25.5" x14ac:dyDescent="0.25">
      <c r="A19" s="30" t="s">
        <v>10</v>
      </c>
      <c r="B19" s="92" t="s">
        <v>40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31"/>
      <c r="O19" s="48"/>
      <c r="P19" s="73"/>
      <c r="Q19" s="31"/>
    </row>
    <row r="20" spans="1:17" ht="25.5" x14ac:dyDescent="0.25">
      <c r="A20" s="30" t="s">
        <v>11</v>
      </c>
      <c r="B20" s="100">
        <v>50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31"/>
      <c r="O20" s="48"/>
      <c r="P20" s="73"/>
      <c r="Q20" s="31"/>
    </row>
    <row r="21" spans="1:17" ht="15.75" thickBot="1" x14ac:dyDescent="0.3">
      <c r="A21" s="30" t="s">
        <v>12</v>
      </c>
      <c r="B21" s="96" t="s">
        <v>23</v>
      </c>
      <c r="C21" s="96"/>
      <c r="D21" s="96"/>
      <c r="E21" s="96"/>
      <c r="F21" s="96" t="s">
        <v>24</v>
      </c>
      <c r="G21" s="96"/>
      <c r="H21" s="96"/>
      <c r="I21" s="96"/>
      <c r="J21" s="96" t="s">
        <v>25</v>
      </c>
      <c r="K21" s="96"/>
      <c r="L21" s="96"/>
      <c r="M21" s="96"/>
      <c r="N21" s="31"/>
      <c r="O21" s="48"/>
      <c r="P21" s="73"/>
      <c r="Q21" s="31"/>
    </row>
    <row r="22" spans="1:17" ht="15.75" thickBot="1" x14ac:dyDescent="0.3">
      <c r="A22" s="30" t="s">
        <v>13</v>
      </c>
      <c r="B22" s="55">
        <v>5995857</v>
      </c>
      <c r="C22" s="55">
        <v>5889840</v>
      </c>
      <c r="D22" s="55">
        <v>5029490</v>
      </c>
      <c r="E22" s="32">
        <f>ROUND(AVERAGE(B22:D22),2)</f>
        <v>5638395.6699999999</v>
      </c>
      <c r="F22" s="55">
        <v>6218116</v>
      </c>
      <c r="G22" s="55">
        <v>5175345</v>
      </c>
      <c r="H22" s="55">
        <v>6078314</v>
      </c>
      <c r="I22" s="32">
        <f>ROUND(AVERAGE(F22:H22),2)</f>
        <v>5823925</v>
      </c>
      <c r="J22" s="55">
        <v>6105023</v>
      </c>
      <c r="K22" s="55">
        <v>5915720</v>
      </c>
      <c r="L22" s="55">
        <v>6039950</v>
      </c>
      <c r="M22" s="32">
        <f>ROUND(AVERAGE(J22:L22),2)</f>
        <v>6020231</v>
      </c>
      <c r="N22" s="33">
        <f>ROUND((E22+I22+M22)/3,2)</f>
        <v>5827517.2199999997</v>
      </c>
      <c r="O22" s="58">
        <v>5303758.42</v>
      </c>
      <c r="P22" s="74">
        <v>5262536.2</v>
      </c>
      <c r="Q22" s="34" t="s">
        <v>17</v>
      </c>
    </row>
    <row r="23" spans="1:17" ht="15.75" thickBot="1" x14ac:dyDescent="0.3">
      <c r="A23" s="30" t="s">
        <v>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>
        <f>N22*B20</f>
        <v>291375861</v>
      </c>
      <c r="O23" s="58">
        <v>265187921.22</v>
      </c>
      <c r="P23" s="75">
        <f>P22*B20</f>
        <v>263126810</v>
      </c>
      <c r="Q23" s="31"/>
    </row>
    <row r="24" spans="1:17" ht="25.5" x14ac:dyDescent="0.25">
      <c r="A24" s="30" t="s">
        <v>10</v>
      </c>
      <c r="B24" s="92" t="s">
        <v>41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31"/>
      <c r="O24" s="48"/>
      <c r="P24" s="73"/>
      <c r="Q24" s="31"/>
    </row>
    <row r="25" spans="1:17" ht="25.5" x14ac:dyDescent="0.25">
      <c r="A25" s="30" t="s">
        <v>11</v>
      </c>
      <c r="B25" s="93">
        <v>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31"/>
      <c r="O25" s="48"/>
      <c r="P25" s="73"/>
      <c r="Q25" s="31"/>
    </row>
    <row r="26" spans="1:17" ht="15.75" thickBot="1" x14ac:dyDescent="0.3">
      <c r="A26" s="30" t="s">
        <v>12</v>
      </c>
      <c r="B26" s="96" t="s">
        <v>23</v>
      </c>
      <c r="C26" s="96"/>
      <c r="D26" s="96"/>
      <c r="E26" s="96"/>
      <c r="F26" s="96" t="s">
        <v>24</v>
      </c>
      <c r="G26" s="96"/>
      <c r="H26" s="96"/>
      <c r="I26" s="96"/>
      <c r="J26" s="96" t="s">
        <v>25</v>
      </c>
      <c r="K26" s="96"/>
      <c r="L26" s="96"/>
      <c r="M26" s="96"/>
      <c r="N26" s="31"/>
      <c r="O26" s="48"/>
      <c r="P26" s="73"/>
      <c r="Q26" s="31"/>
    </row>
    <row r="27" spans="1:17" ht="15.75" thickBot="1" x14ac:dyDescent="0.3">
      <c r="A27" s="30" t="s">
        <v>13</v>
      </c>
      <c r="B27" s="55">
        <v>26053755</v>
      </c>
      <c r="C27" s="55">
        <v>25593080</v>
      </c>
      <c r="D27" s="55">
        <v>28067758</v>
      </c>
      <c r="E27" s="32">
        <f>ROUND(AVERAGE(B27:D27),2)</f>
        <v>26571531</v>
      </c>
      <c r="F27" s="55">
        <v>27019536</v>
      </c>
      <c r="G27" s="55">
        <v>28881723</v>
      </c>
      <c r="H27" s="55">
        <v>26412059</v>
      </c>
      <c r="I27" s="32">
        <f>ROUND(AVERAGE(F27:H27),2)</f>
        <v>27437772.670000002</v>
      </c>
      <c r="J27" s="55">
        <v>27032622</v>
      </c>
      <c r="K27" s="55">
        <v>26194401</v>
      </c>
      <c r="L27" s="55">
        <v>26744483</v>
      </c>
      <c r="M27" s="32">
        <f>ROUND(AVERAGE(J27:L27),2)</f>
        <v>26657168.670000002</v>
      </c>
      <c r="N27" s="33">
        <f>ROUND((E27+I27+M27)/3,2)</f>
        <v>26888824.109999999</v>
      </c>
      <c r="O27" s="58">
        <v>24472141.739999998</v>
      </c>
      <c r="P27" s="74">
        <v>24281937.780000001</v>
      </c>
      <c r="Q27" s="34" t="s">
        <v>17</v>
      </c>
    </row>
    <row r="28" spans="1:17" ht="15.75" thickBot="1" x14ac:dyDescent="0.3">
      <c r="A28" s="30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>
        <f>N27*B25</f>
        <v>53777648.219999999</v>
      </c>
      <c r="O28" s="58">
        <v>48944283.479999997</v>
      </c>
      <c r="P28" s="75">
        <f>P27*B25</f>
        <v>48563875.560000002</v>
      </c>
      <c r="Q28" s="31"/>
    </row>
    <row r="29" spans="1:17" ht="25.5" x14ac:dyDescent="0.25">
      <c r="A29" s="30" t="s">
        <v>10</v>
      </c>
      <c r="B29" s="92" t="s">
        <v>42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31"/>
      <c r="O29" s="48"/>
      <c r="P29" s="73"/>
      <c r="Q29" s="31"/>
    </row>
    <row r="30" spans="1:17" ht="25.5" x14ac:dyDescent="0.25">
      <c r="A30" s="30" t="s">
        <v>11</v>
      </c>
      <c r="B30" s="93">
        <v>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  <c r="N30" s="31"/>
      <c r="O30" s="48"/>
      <c r="P30" s="73"/>
      <c r="Q30" s="31"/>
    </row>
    <row r="31" spans="1:17" ht="15.75" thickBot="1" x14ac:dyDescent="0.3">
      <c r="A31" s="30" t="s">
        <v>12</v>
      </c>
      <c r="B31" s="96" t="s">
        <v>23</v>
      </c>
      <c r="C31" s="96"/>
      <c r="D31" s="96"/>
      <c r="E31" s="96"/>
      <c r="F31" s="96" t="s">
        <v>24</v>
      </c>
      <c r="G31" s="96"/>
      <c r="H31" s="96"/>
      <c r="I31" s="96"/>
      <c r="J31" s="96" t="s">
        <v>25</v>
      </c>
      <c r="K31" s="96"/>
      <c r="L31" s="96"/>
      <c r="M31" s="96"/>
      <c r="N31" s="31"/>
      <c r="O31" s="48"/>
      <c r="P31" s="73"/>
      <c r="Q31" s="31"/>
    </row>
    <row r="32" spans="1:17" ht="15.75" thickBot="1" x14ac:dyDescent="0.3">
      <c r="A32" s="30" t="s">
        <v>13</v>
      </c>
      <c r="B32" s="55">
        <v>862692128</v>
      </c>
      <c r="C32" s="55">
        <v>847438240</v>
      </c>
      <c r="D32" s="55">
        <v>724345205</v>
      </c>
      <c r="E32" s="32">
        <f>ROUND(AVERAGE(B32:D32),2)</f>
        <v>811491857.66999996</v>
      </c>
      <c r="F32" s="55">
        <v>894671058</v>
      </c>
      <c r="G32" s="55">
        <v>745351216</v>
      </c>
      <c r="H32" s="55">
        <v>874556264</v>
      </c>
      <c r="I32" s="32">
        <f>ROUND(AVERAGE(F32:H32),2)</f>
        <v>838192846</v>
      </c>
      <c r="J32" s="55">
        <v>917633807</v>
      </c>
      <c r="K32" s="55">
        <v>889180045</v>
      </c>
      <c r="L32" s="55">
        <v>907852826</v>
      </c>
      <c r="M32" s="32">
        <f>ROUND(AVERAGE(J32:L32),2)</f>
        <v>904888892.66999996</v>
      </c>
      <c r="N32" s="33">
        <f>ROUND((E32+I32+M32)/3,2)</f>
        <v>851524532.11000001</v>
      </c>
      <c r="O32" s="58">
        <v>774992203.41999996</v>
      </c>
      <c r="P32" s="74">
        <v>768968758.87</v>
      </c>
      <c r="Q32" s="34" t="s">
        <v>17</v>
      </c>
    </row>
    <row r="33" spans="1:18" ht="15.75" thickBot="1" x14ac:dyDescent="0.3">
      <c r="A33" s="30" t="s">
        <v>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>
        <f>N32*B30</f>
        <v>851524532.11000001</v>
      </c>
      <c r="O33" s="58">
        <v>774992203.41999996</v>
      </c>
      <c r="P33" s="75">
        <f>P32*B30</f>
        <v>768968758.87</v>
      </c>
      <c r="Q33" s="31"/>
    </row>
    <row r="34" spans="1:18" ht="25.5" x14ac:dyDescent="0.25">
      <c r="A34" s="30" t="s">
        <v>10</v>
      </c>
      <c r="B34" s="92" t="s">
        <v>43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31"/>
      <c r="O34" s="48"/>
      <c r="P34" s="73"/>
      <c r="Q34" s="31"/>
    </row>
    <row r="35" spans="1:18" ht="25.5" x14ac:dyDescent="0.25">
      <c r="A35" s="30" t="s">
        <v>11</v>
      </c>
      <c r="B35" s="93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31"/>
      <c r="O35" s="48"/>
      <c r="P35" s="73"/>
      <c r="Q35" s="31"/>
    </row>
    <row r="36" spans="1:18" ht="15.75" thickBot="1" x14ac:dyDescent="0.3">
      <c r="A36" s="30" t="s">
        <v>12</v>
      </c>
      <c r="B36" s="96" t="s">
        <v>23</v>
      </c>
      <c r="C36" s="96"/>
      <c r="D36" s="96"/>
      <c r="E36" s="96"/>
      <c r="F36" s="96" t="s">
        <v>24</v>
      </c>
      <c r="G36" s="96"/>
      <c r="H36" s="96"/>
      <c r="I36" s="96"/>
      <c r="J36" s="96" t="s">
        <v>25</v>
      </c>
      <c r="K36" s="96"/>
      <c r="L36" s="96"/>
      <c r="M36" s="96"/>
      <c r="N36" s="31"/>
      <c r="O36" s="48"/>
      <c r="P36" s="73"/>
      <c r="Q36" s="31"/>
    </row>
    <row r="37" spans="1:18" ht="15.75" thickBot="1" x14ac:dyDescent="0.3">
      <c r="A37" s="30" t="s">
        <v>13</v>
      </c>
      <c r="B37" s="55">
        <v>4265548</v>
      </c>
      <c r="C37" s="57">
        <v>4190126</v>
      </c>
      <c r="D37" s="55">
        <v>2325420</v>
      </c>
      <c r="E37" s="32">
        <f>ROUND(AVERAGE(B37:D37),2)</f>
        <v>3593698</v>
      </c>
      <c r="F37" s="56">
        <v>4423667</v>
      </c>
      <c r="G37" s="56">
        <v>2392857</v>
      </c>
      <c r="H37" s="56">
        <v>4324210</v>
      </c>
      <c r="I37" s="32">
        <f>ROUND(AVERAGE(F37:H37),2)</f>
        <v>3713578</v>
      </c>
      <c r="J37" s="56">
        <v>5301231</v>
      </c>
      <c r="K37" s="56">
        <v>5136851</v>
      </c>
      <c r="L37" s="56">
        <v>5244725</v>
      </c>
      <c r="M37" s="32">
        <f>ROUND(AVERAGE(J37:L37),2)</f>
        <v>5227602.33</v>
      </c>
      <c r="N37" s="33">
        <f>ROUND((E37+I37+M37)/3,2)</f>
        <v>4178292.78</v>
      </c>
      <c r="O37" s="58">
        <v>3802761.06</v>
      </c>
      <c r="P37" s="74">
        <v>3773204.99</v>
      </c>
      <c r="Q37" s="34" t="s">
        <v>17</v>
      </c>
    </row>
    <row r="38" spans="1:18" ht="15.75" thickBot="1" x14ac:dyDescent="0.3">
      <c r="A38" s="30" t="s">
        <v>14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>
        <f>N37*B35</f>
        <v>8356585.5599999996</v>
      </c>
      <c r="O38" s="58">
        <v>7605522.1100000003</v>
      </c>
      <c r="P38" s="75">
        <f>P37*B35</f>
        <v>7546409.9800000004</v>
      </c>
      <c r="Q38" s="31"/>
    </row>
    <row r="39" spans="1:18" ht="25.5" x14ac:dyDescent="0.25">
      <c r="A39" s="30" t="s">
        <v>10</v>
      </c>
      <c r="B39" s="92" t="s">
        <v>30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31"/>
      <c r="O39" s="48"/>
      <c r="P39" s="73"/>
      <c r="Q39" s="31"/>
    </row>
    <row r="40" spans="1:18" ht="25.5" x14ac:dyDescent="0.25">
      <c r="A40" s="30" t="s">
        <v>11</v>
      </c>
      <c r="B40" s="93">
        <v>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31"/>
      <c r="O40" s="48"/>
      <c r="P40" s="73"/>
      <c r="Q40" s="31"/>
    </row>
    <row r="41" spans="1:18" ht="15.75" thickBot="1" x14ac:dyDescent="0.3">
      <c r="A41" s="30" t="s">
        <v>12</v>
      </c>
      <c r="B41" s="96" t="s">
        <v>23</v>
      </c>
      <c r="C41" s="96"/>
      <c r="D41" s="96"/>
      <c r="E41" s="96"/>
      <c r="F41" s="96" t="s">
        <v>24</v>
      </c>
      <c r="G41" s="96"/>
      <c r="H41" s="96"/>
      <c r="I41" s="96"/>
      <c r="J41" s="96" t="s">
        <v>25</v>
      </c>
      <c r="K41" s="96"/>
      <c r="L41" s="96"/>
      <c r="M41" s="96"/>
      <c r="N41" s="31"/>
      <c r="O41" s="48"/>
      <c r="P41" s="73"/>
      <c r="Q41" s="31"/>
    </row>
    <row r="42" spans="1:18" ht="15.75" thickBot="1" x14ac:dyDescent="0.3">
      <c r="A42" s="30" t="s">
        <v>13</v>
      </c>
      <c r="B42" s="55">
        <v>3750690</v>
      </c>
      <c r="C42" s="55">
        <v>3684371</v>
      </c>
      <c r="D42" s="55">
        <v>1354714</v>
      </c>
      <c r="E42" s="32">
        <f>ROUND(AVERAGE(B42:D42),2)</f>
        <v>2929925</v>
      </c>
      <c r="F42" s="55">
        <v>3889723</v>
      </c>
      <c r="G42" s="55">
        <v>1394000</v>
      </c>
      <c r="H42" s="55">
        <v>3802271</v>
      </c>
      <c r="I42" s="32">
        <f>ROUND(AVERAGE(F42:H42),2)</f>
        <v>3028664.67</v>
      </c>
      <c r="J42" s="55">
        <v>4537205</v>
      </c>
      <c r="K42" s="55">
        <v>4396517</v>
      </c>
      <c r="L42" s="55">
        <v>4488843</v>
      </c>
      <c r="M42" s="32">
        <f>ROUND(AVERAGE(J42:L42),2)</f>
        <v>4474188.33</v>
      </c>
      <c r="N42" s="33">
        <f>ROUND((E42+I42+M42)/3,2)</f>
        <v>3477592.67</v>
      </c>
      <c r="O42" s="58">
        <v>3165037.65</v>
      </c>
      <c r="P42" s="74">
        <v>3140438.14</v>
      </c>
      <c r="Q42" s="34" t="s">
        <v>17</v>
      </c>
    </row>
    <row r="43" spans="1:18" ht="15.75" thickBot="1" x14ac:dyDescent="0.3">
      <c r="A43" s="30" t="s">
        <v>14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>
        <f>N42*B40</f>
        <v>27820741.359999999</v>
      </c>
      <c r="O43" s="58">
        <v>25320301.219999999</v>
      </c>
      <c r="P43" s="75">
        <f>P42*B40</f>
        <v>25123505.120000001</v>
      </c>
      <c r="Q43" s="31"/>
    </row>
    <row r="44" spans="1:18" x14ac:dyDescent="0.25">
      <c r="A44" s="19" t="s">
        <v>15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>N13+N18+N23+N28+N33+N38+N43</f>
        <v>2142567151.3699996</v>
      </c>
      <c r="O44" s="51">
        <f>O13+O18+O23+O28+O33+O38+O43</f>
        <v>1950000000</v>
      </c>
      <c r="P44" s="70">
        <f>P13+P18+P23+P28+P33+P38+P43</f>
        <v>1915062789.6099997</v>
      </c>
      <c r="Q44" s="18"/>
      <c r="R44" s="22"/>
    </row>
    <row r="45" spans="1:18" x14ac:dyDescent="0.25">
      <c r="A45" s="108" t="s">
        <v>50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9"/>
      <c r="M45" s="24"/>
      <c r="N45" s="24"/>
      <c r="O45" s="24"/>
      <c r="P45" s="63"/>
    </row>
    <row r="46" spans="1:18" s="69" customFormat="1" x14ac:dyDescent="0.25">
      <c r="A46" s="108" t="s">
        <v>53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71"/>
      <c r="M46" s="72"/>
      <c r="N46" s="72"/>
      <c r="O46" s="72"/>
      <c r="P46" s="72"/>
    </row>
    <row r="47" spans="1:18" ht="15.75" x14ac:dyDescent="0.25">
      <c r="A47" s="25" t="s">
        <v>0</v>
      </c>
      <c r="N47" s="24"/>
      <c r="O47" s="24"/>
      <c r="P47" s="63"/>
    </row>
    <row r="48" spans="1:18" ht="33.950000000000003" customHeight="1" x14ac:dyDescent="0.25">
      <c r="A48" s="105" t="s">
        <v>32</v>
      </c>
      <c r="B48" s="105"/>
      <c r="C48" s="105"/>
      <c r="D48" s="105"/>
      <c r="E48" s="105"/>
      <c r="F48" s="25" t="s">
        <v>1</v>
      </c>
    </row>
    <row r="49" spans="1:1" ht="32.1" customHeight="1" x14ac:dyDescent="0.25">
      <c r="A49" s="25"/>
    </row>
  </sheetData>
  <mergeCells count="48">
    <mergeCell ref="A48:E48"/>
    <mergeCell ref="B24:M24"/>
    <mergeCell ref="N1:Q1"/>
    <mergeCell ref="A7:A8"/>
    <mergeCell ref="N7:N8"/>
    <mergeCell ref="Q7:Q8"/>
    <mergeCell ref="B15:M15"/>
    <mergeCell ref="B16:E16"/>
    <mergeCell ref="F16:I16"/>
    <mergeCell ref="J16:M16"/>
    <mergeCell ref="B19:M19"/>
    <mergeCell ref="B20:M20"/>
    <mergeCell ref="B21:E21"/>
    <mergeCell ref="F21:I21"/>
    <mergeCell ref="J21:M21"/>
    <mergeCell ref="B7:D7"/>
    <mergeCell ref="A3:Q3"/>
    <mergeCell ref="B25:M25"/>
    <mergeCell ref="B26:E26"/>
    <mergeCell ref="F26:I26"/>
    <mergeCell ref="J26:M26"/>
    <mergeCell ref="F7:H7"/>
    <mergeCell ref="J7:L7"/>
    <mergeCell ref="B9:M9"/>
    <mergeCell ref="B10:M10"/>
    <mergeCell ref="B11:E11"/>
    <mergeCell ref="F11:I11"/>
    <mergeCell ref="J11:M11"/>
    <mergeCell ref="B14:M14"/>
    <mergeCell ref="O7:O8"/>
    <mergeCell ref="P7:P8"/>
    <mergeCell ref="B29:M29"/>
    <mergeCell ref="B30:M30"/>
    <mergeCell ref="B31:E31"/>
    <mergeCell ref="F31:I31"/>
    <mergeCell ref="J31:M31"/>
    <mergeCell ref="B34:M34"/>
    <mergeCell ref="B35:M35"/>
    <mergeCell ref="B36:E36"/>
    <mergeCell ref="F36:I36"/>
    <mergeCell ref="J36:M36"/>
    <mergeCell ref="A46:J46"/>
    <mergeCell ref="B39:M39"/>
    <mergeCell ref="B40:M40"/>
    <mergeCell ref="B41:E41"/>
    <mergeCell ref="F41:I41"/>
    <mergeCell ref="J41:M41"/>
    <mergeCell ref="A45:J45"/>
  </mergeCells>
  <pageMargins left="0.75" right="0.75" top="1" bottom="1" header="0.5" footer="0.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Анастасия Вадимовна</dc:creator>
  <cp:lastModifiedBy>Шаехмурзин Евгений Ринатович</cp:lastModifiedBy>
  <cp:lastPrinted>2019-12-23T14:42:12Z</cp:lastPrinted>
  <dcterms:created xsi:type="dcterms:W3CDTF">2016-04-26T15:25:24Z</dcterms:created>
  <dcterms:modified xsi:type="dcterms:W3CDTF">2019-12-23T14:51:47Z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