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Бэк-Оффис\__УСЛУГИ\_ПУБЛИКАЦИЯ\556-156_эксплуатация ГИС ЭМРС_Андронова\"/>
    </mc:Choice>
  </mc:AlternateContent>
  <bookViews>
    <workbookView xWindow="-38520" yWindow="-5520" windowWidth="38640" windowHeight="21240" tabRatio="714" activeTab="5"/>
  </bookViews>
  <sheets>
    <sheet name="2.1.Титул" sheetId="9" r:id="rId1"/>
    <sheet name="2.2.Расчет" sheetId="6" r:id="rId2"/>
    <sheet name="2.3.СтоимостьЕдТрудоемкости" sheetId="7" r:id="rId3"/>
    <sheet name="2.4.Коэф_и_показатели" sheetId="4" r:id="rId4"/>
    <sheet name="2.5.SLA" sheetId="8" r:id="rId5"/>
    <sheet name="2.6.Свод по годам" sheetId="10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0" l="1"/>
  <c r="AG6" i="6" l="1"/>
  <c r="AF6" i="6"/>
  <c r="AE6" i="6"/>
  <c r="AD6" i="6"/>
  <c r="AL7" i="6" l="1"/>
  <c r="Z7" i="6" l="1"/>
  <c r="E3" i="7"/>
  <c r="E4" i="7" l="1"/>
  <c r="F3" i="7" l="1"/>
  <c r="AG5" i="6" s="1"/>
  <c r="F4" i="7" l="1"/>
  <c r="T5" i="6"/>
  <c r="Q5" i="6"/>
  <c r="AB5" i="6"/>
  <c r="AA5" i="6"/>
  <c r="AH5" i="6" s="1"/>
  <c r="U5" i="6"/>
  <c r="Y5" i="6" s="1"/>
  <c r="R5" i="6"/>
  <c r="AF5" i="6" l="1"/>
  <c r="AI5" i="6"/>
  <c r="X5" i="6"/>
  <c r="W5" i="6"/>
  <c r="AE5" i="6" l="1"/>
  <c r="AD5" i="6"/>
  <c r="AL5" i="6" l="1"/>
</calcChain>
</file>

<file path=xl/sharedStrings.xml><?xml version="1.0" encoding="utf-8"?>
<sst xmlns="http://schemas.openxmlformats.org/spreadsheetml/2006/main" count="110" uniqueCount="106">
  <si>
    <t>Исходные данные для расчетов из Паспортов информационных систем</t>
  </si>
  <si>
    <t xml:space="preserve">Трудоемкость по системному администрированию ИСиР, чел./дней,
Hса </t>
  </si>
  <si>
    <t>Уровень 3</t>
  </si>
  <si>
    <t>Уровень 2</t>
  </si>
  <si>
    <t>Уровень 1</t>
  </si>
  <si>
    <t>Коэффициенты связи для расчета коэффициентов функциональной сложности ИС:</t>
  </si>
  <si>
    <t>Стоимость поддержки пользователей ИСиР,
Vпп</t>
  </si>
  <si>
    <t>Всего</t>
  </si>
  <si>
    <t>Стоимость технической поддержки аппаратного обеспечения ИСиР,
Vтп</t>
  </si>
  <si>
    <t>Трудоемкость по технической поддержке аппаратного обеспечения ИСиР, чел./дней,
Hтп</t>
  </si>
  <si>
    <t>Обозначение в Методике</t>
  </si>
  <si>
    <t>Трудоемкость по сопровождению аппаратного обеспечения ИСиР, чел./дней,
Hсо</t>
  </si>
  <si>
    <t>Согласованный лимит услуг по поддержке программного обеспечения ИСиР производителем (тыс.руб.)
Vвп</t>
  </si>
  <si>
    <t>Стоимость прикладного администрирования ИСиР,
Vпа</t>
  </si>
  <si>
    <t>Согласованный лимит услуг по поддержке аппаратного обеспечения ИСиР производителем (тыс.руб.)
Vва</t>
  </si>
  <si>
    <t>Коэффициенты и показатели Методики</t>
  </si>
  <si>
    <t>Коэффициенты SLA</t>
  </si>
  <si>
    <t>Коэффициент уровня сервиса по показателю «Уровень доступности информационной системы»</t>
  </si>
  <si>
    <t>Коэффициенты связи:</t>
  </si>
  <si>
    <t>5. Коэффициенты уровня сервиса</t>
  </si>
  <si>
    <t>Стоимость сопровождения аппаратного обеспечения ИСиР,
Vсо</t>
  </si>
  <si>
    <t>Коэффициенты функциональной сложности ИСиР</t>
  </si>
  <si>
    <t>2.</t>
  </si>
  <si>
    <t>3.</t>
  </si>
  <si>
    <t>4.</t>
  </si>
  <si>
    <t>Стоимость эксплуатации ИС, руб.</t>
  </si>
  <si>
    <t>Коэффициент уровня сервиса по показателю «Временные параметры услуг»</t>
  </si>
  <si>
    <t>Стоимость системного администрирования ИСиР,
Vса</t>
  </si>
  <si>
    <t>Наименование ИСиР</t>
  </si>
  <si>
    <t>Значение</t>
  </si>
  <si>
    <t xml:space="preserve">Трудоемкость по поддержке пользователей ИСиР, чел./дней,
Hпп </t>
  </si>
  <si>
    <t>№№</t>
  </si>
  <si>
    <t>Коэффициент уровня сервиса по показателю «Режим оказания услуг» (сервисное обслуживание)</t>
  </si>
  <si>
    <t>Согласованные уровни сервиса</t>
  </si>
  <si>
    <t xml:space="preserve">Трудоемкость по прикладному администрированию ИСиР, чел./дней,
Hпа </t>
  </si>
  <si>
    <t>Количество процессорных ядер ИСиР, 
Nc</t>
  </si>
  <si>
    <t>Согласованные уровни фукнкциональной сложности</t>
  </si>
  <si>
    <t>Количество пользователей ИСиР</t>
  </si>
  <si>
    <t>Коэффициент уровня сервиса по показателю «Режим оказания услуг» (инцидентная работа)</t>
  </si>
  <si>
    <t xml:space="preserve">Коэффициенты масштаба: </t>
  </si>
  <si>
    <t>1.</t>
  </si>
  <si>
    <t>Коэффициенты категорий пользователей:</t>
  </si>
  <si>
    <t>Заказчик</t>
  </si>
  <si>
    <t xml:space="preserve">Трудоемкость работ (услуг), 
чел.-дней </t>
  </si>
  <si>
    <t>Количество процессорных ядер аппаратных серверов,
Na</t>
  </si>
  <si>
    <r>
      <t xml:space="preserve">поддержка пользователей,
</t>
    </r>
    <r>
      <rPr>
        <b/>
        <sz val="11"/>
        <rFont val="Arial"/>
        <family val="2"/>
        <charset val="204"/>
      </rPr>
      <t>Кfпп</t>
    </r>
  </si>
  <si>
    <r>
      <rPr>
        <sz val="11"/>
        <rFont val="Arial"/>
        <family val="2"/>
        <charset val="204"/>
      </rPr>
      <t>поддержка пользователей,</t>
    </r>
    <r>
      <rPr>
        <b/>
        <sz val="11"/>
        <rFont val="Arial"/>
        <family val="2"/>
        <charset val="204"/>
      </rPr>
      <t xml:space="preserve">
Кslaпп</t>
    </r>
  </si>
  <si>
    <r>
      <t xml:space="preserve">администри-рование,
</t>
    </r>
    <r>
      <rPr>
        <b/>
        <sz val="11"/>
        <rFont val="Arial"/>
        <family val="2"/>
        <charset val="204"/>
      </rPr>
      <t>Kslaa</t>
    </r>
  </si>
  <si>
    <r>
      <t xml:space="preserve">прикладное администрирование,
</t>
    </r>
    <r>
      <rPr>
        <b/>
        <sz val="11"/>
        <rFont val="Arial"/>
        <family val="2"/>
        <charset val="204"/>
      </rPr>
      <t>Кfпа</t>
    </r>
  </si>
  <si>
    <r>
      <t>a</t>
    </r>
    <r>
      <rPr>
        <vertAlign val="subscript"/>
        <sz val="11"/>
        <rFont val="Times New Roman"/>
        <family val="1"/>
        <charset val="204"/>
      </rPr>
      <t>пп</t>
    </r>
  </si>
  <si>
    <r>
      <t>a</t>
    </r>
    <r>
      <rPr>
        <vertAlign val="subscript"/>
        <sz val="11"/>
        <rFont val="Times New Roman"/>
        <family val="1"/>
        <charset val="204"/>
      </rPr>
      <t>па</t>
    </r>
  </si>
  <si>
    <r>
      <t>a</t>
    </r>
    <r>
      <rPr>
        <vertAlign val="subscript"/>
        <sz val="11"/>
        <rFont val="Times New Roman"/>
        <family val="1"/>
        <charset val="204"/>
      </rPr>
      <t>са</t>
    </r>
  </si>
  <si>
    <r>
      <t>b</t>
    </r>
    <r>
      <rPr>
        <vertAlign val="subscript"/>
        <sz val="11"/>
        <rFont val="Times New Roman"/>
        <family val="1"/>
        <charset val="204"/>
      </rPr>
      <t>са</t>
    </r>
  </si>
  <si>
    <r>
      <t>a</t>
    </r>
    <r>
      <rPr>
        <vertAlign val="subscript"/>
        <sz val="11"/>
        <rFont val="Times New Roman"/>
        <family val="1"/>
        <charset val="204"/>
      </rPr>
      <t>со</t>
    </r>
  </si>
  <si>
    <r>
      <t>b</t>
    </r>
    <r>
      <rPr>
        <vertAlign val="subscript"/>
        <sz val="11"/>
        <rFont val="Times New Roman"/>
        <family val="1"/>
        <charset val="204"/>
      </rPr>
      <t>со</t>
    </r>
  </si>
  <si>
    <r>
      <t>a</t>
    </r>
    <r>
      <rPr>
        <vertAlign val="subscript"/>
        <sz val="11"/>
        <rFont val="Times New Roman"/>
        <family val="1"/>
        <charset val="204"/>
      </rPr>
      <t>тп</t>
    </r>
  </si>
  <si>
    <r>
      <t>b</t>
    </r>
    <r>
      <rPr>
        <vertAlign val="subscript"/>
        <sz val="11"/>
        <rFont val="Times New Roman"/>
        <family val="1"/>
        <charset val="204"/>
      </rPr>
      <t>тп</t>
    </r>
  </si>
  <si>
    <r>
      <t>b</t>
    </r>
    <r>
      <rPr>
        <vertAlign val="subscript"/>
        <sz val="11"/>
        <rFont val="Times New Roman"/>
        <family val="1"/>
        <charset val="204"/>
      </rPr>
      <t>пп</t>
    </r>
  </si>
  <si>
    <r>
      <t>c</t>
    </r>
    <r>
      <rPr>
        <vertAlign val="subscript"/>
        <sz val="11"/>
        <rFont val="Times New Roman"/>
        <family val="1"/>
        <charset val="204"/>
      </rPr>
      <t>пп</t>
    </r>
  </si>
  <si>
    <r>
      <t>b</t>
    </r>
    <r>
      <rPr>
        <vertAlign val="subscript"/>
        <sz val="11"/>
        <rFont val="Times New Roman"/>
        <family val="1"/>
        <charset val="204"/>
      </rPr>
      <t>па</t>
    </r>
  </si>
  <si>
    <r>
      <t>c</t>
    </r>
    <r>
      <rPr>
        <vertAlign val="subscript"/>
        <sz val="11"/>
        <rFont val="Times New Roman"/>
        <family val="1"/>
        <charset val="204"/>
      </rPr>
      <t>па</t>
    </r>
  </si>
  <si>
    <r>
      <t>d</t>
    </r>
    <r>
      <rPr>
        <vertAlign val="subscript"/>
        <sz val="11"/>
        <rFont val="Times New Roman"/>
        <family val="1"/>
        <charset val="204"/>
      </rPr>
      <t>пп</t>
    </r>
  </si>
  <si>
    <r>
      <t>g</t>
    </r>
    <r>
      <rPr>
        <vertAlign val="subscript"/>
        <sz val="11"/>
        <rFont val="Times New Roman"/>
        <family val="1"/>
        <charset val="204"/>
      </rPr>
      <t>пп</t>
    </r>
  </si>
  <si>
    <r>
      <t>d</t>
    </r>
    <r>
      <rPr>
        <vertAlign val="subscript"/>
        <sz val="11"/>
        <rFont val="Times New Roman"/>
        <family val="1"/>
        <charset val="204"/>
      </rPr>
      <t>па</t>
    </r>
  </si>
  <si>
    <r>
      <t>g</t>
    </r>
    <r>
      <rPr>
        <vertAlign val="subscript"/>
        <sz val="11"/>
        <rFont val="Times New Roman"/>
        <family val="1"/>
        <charset val="204"/>
      </rPr>
      <t>па</t>
    </r>
  </si>
  <si>
    <r>
      <t>Kp</t>
    </r>
    <r>
      <rPr>
        <vertAlign val="subscript"/>
        <sz val="11"/>
        <rFont val="Times New Roman"/>
        <family val="1"/>
        <charset val="204"/>
      </rPr>
      <t>ппг</t>
    </r>
  </si>
  <si>
    <r>
      <t>Kp</t>
    </r>
    <r>
      <rPr>
        <vertAlign val="subscript"/>
        <sz val="11"/>
        <rFont val="Times New Roman"/>
        <family val="1"/>
        <charset val="204"/>
      </rPr>
      <t>ппф</t>
    </r>
  </si>
  <si>
    <r>
      <t>Kp</t>
    </r>
    <r>
      <rPr>
        <vertAlign val="subscript"/>
        <sz val="11"/>
        <rFont val="Times New Roman"/>
        <family val="1"/>
        <charset val="204"/>
      </rPr>
      <t>паг</t>
    </r>
  </si>
  <si>
    <r>
      <t>Kp</t>
    </r>
    <r>
      <rPr>
        <vertAlign val="subscript"/>
        <sz val="11"/>
        <rFont val="Times New Roman"/>
        <family val="1"/>
        <charset val="204"/>
      </rPr>
      <t>паф</t>
    </r>
  </si>
  <si>
    <r>
      <t>Ksla</t>
    </r>
    <r>
      <rPr>
        <vertAlign val="subscript"/>
        <sz val="11"/>
        <rFont val="Times New Roman"/>
        <family val="1"/>
        <charset val="204"/>
      </rPr>
      <t>с</t>
    </r>
  </si>
  <si>
    <r>
      <t>Ksla</t>
    </r>
    <r>
      <rPr>
        <vertAlign val="subscript"/>
        <sz val="11"/>
        <rFont val="Times New Roman"/>
        <family val="1"/>
        <charset val="204"/>
      </rPr>
      <t>и</t>
    </r>
  </si>
  <si>
    <r>
      <t>Ksla</t>
    </r>
    <r>
      <rPr>
        <vertAlign val="subscript"/>
        <sz val="11"/>
        <rFont val="Times New Roman"/>
        <family val="1"/>
        <charset val="204"/>
      </rPr>
      <t>в</t>
    </r>
  </si>
  <si>
    <r>
      <t>Ksla</t>
    </r>
    <r>
      <rPr>
        <vertAlign val="subscript"/>
        <sz val="11"/>
        <rFont val="Times New Roman"/>
        <family val="1"/>
        <charset val="204"/>
      </rPr>
      <t>д</t>
    </r>
  </si>
  <si>
    <r>
      <t>R</t>
    </r>
    <r>
      <rPr>
        <vertAlign val="subscript"/>
        <sz val="12"/>
        <rFont val="Times New Roman"/>
        <family val="1"/>
        <charset val="204"/>
      </rPr>
      <t>п</t>
    </r>
  </si>
  <si>
    <r>
      <t>R</t>
    </r>
    <r>
      <rPr>
        <vertAlign val="subscript"/>
        <sz val="12"/>
        <rFont val="Times New Roman"/>
        <family val="1"/>
        <charset val="204"/>
      </rPr>
      <t>т</t>
    </r>
  </si>
  <si>
    <t>Согласованный лимит трудоемкости по адаптационному сопровождению ИСиР, чел./дней,
Hам</t>
  </si>
  <si>
    <t>Стоимость адаптационного сопровождения,
Vам</t>
  </si>
  <si>
    <t>Обозначение показателя в Порядке 18р</t>
  </si>
  <si>
    <t>Наименование показателя в Порядке 18р</t>
  </si>
  <si>
    <t>Стоимость единицы трудоемкости поддержки пользователей, администрирования и сопровождения</t>
  </si>
  <si>
    <t>Стоимость единицы трудоемкости технической поддержки аппаратного обеспечения</t>
  </si>
  <si>
    <t>Коэффициент пересчета в текущий уровень цен</t>
  </si>
  <si>
    <t>Стоимость единицы трудоемкости в текущих ценах (руб. за 1 чел.-день)</t>
  </si>
  <si>
    <t>Базовая стоимость единицы трудоемкости в ценах 2018 года (руб. с НДС (20%) за 1 чел.-день)</t>
  </si>
  <si>
    <t>№</t>
  </si>
  <si>
    <t>режим сопровождение и техническая поддержка АО Kslaп</t>
  </si>
  <si>
    <t>ДИТ</t>
  </si>
  <si>
    <t>ГИС ЭМРС</t>
  </si>
  <si>
    <t>На срок Основного этапа: 365 к.д.</t>
  </si>
  <si>
    <r>
      <t xml:space="preserve">Госслужащие и работники госучреждений,
</t>
    </r>
    <r>
      <rPr>
        <b/>
        <sz val="11"/>
        <rFont val="Arial"/>
        <family val="2"/>
        <charset val="204"/>
      </rPr>
      <t xml:space="preserve">Nk </t>
    </r>
  </si>
  <si>
    <r>
      <t xml:space="preserve">Физические лица и работники коммерческих организаций,
</t>
    </r>
    <r>
      <rPr>
        <b/>
        <sz val="11"/>
        <rFont val="Arial"/>
        <family val="2"/>
        <charset val="204"/>
      </rPr>
      <t>Nk</t>
    </r>
    <r>
      <rPr>
        <sz val="11"/>
        <rFont val="Arial"/>
        <family val="2"/>
        <charset val="204"/>
      </rPr>
      <t xml:space="preserve">
</t>
    </r>
  </si>
  <si>
    <r>
      <t>прикладной F</t>
    </r>
    <r>
      <rPr>
        <b/>
        <vertAlign val="subscript"/>
        <sz val="11"/>
        <rFont val="Arial"/>
        <family val="2"/>
        <charset val="204"/>
      </rPr>
      <t>П</t>
    </r>
  </si>
  <si>
    <r>
      <t>системной  F</t>
    </r>
    <r>
      <rPr>
        <b/>
        <vertAlign val="subscript"/>
        <sz val="11"/>
        <rFont val="Arial"/>
        <family val="2"/>
        <charset val="204"/>
      </rPr>
      <t>С</t>
    </r>
  </si>
  <si>
    <r>
      <t>режим поддержка пользователей Ksla</t>
    </r>
    <r>
      <rPr>
        <b/>
        <vertAlign val="subscript"/>
        <sz val="11"/>
        <rFont val="Arial"/>
        <family val="2"/>
        <charset val="204"/>
      </rPr>
      <t>с</t>
    </r>
  </si>
  <si>
    <r>
      <t>режим техническое сопровождение Ksla</t>
    </r>
    <r>
      <rPr>
        <b/>
        <vertAlign val="subscript"/>
        <sz val="11"/>
        <rFont val="Arial"/>
        <family val="2"/>
        <charset val="204"/>
      </rPr>
      <t>и</t>
    </r>
  </si>
  <si>
    <r>
      <t>временные параметры Ksla</t>
    </r>
    <r>
      <rPr>
        <b/>
        <vertAlign val="subscript"/>
        <sz val="11"/>
        <rFont val="Arial"/>
        <family val="2"/>
        <charset val="204"/>
      </rPr>
      <t>в</t>
    </r>
  </si>
  <si>
    <r>
      <t>уровень доступности Ksla</t>
    </r>
    <r>
      <rPr>
        <b/>
        <vertAlign val="subscript"/>
        <sz val="11"/>
        <rFont val="Arial"/>
        <family val="2"/>
        <charset val="204"/>
      </rPr>
      <t>д</t>
    </r>
  </si>
  <si>
    <t>Приложение 2 к протоколу</t>
  </si>
  <si>
    <t>начальной (максимальной)</t>
  </si>
  <si>
    <t>цены контракта (цены лота)</t>
  </si>
  <si>
    <t>Таблица расчета начальной (максимальной) цены контракта</t>
  </si>
  <si>
    <t>на оказание комплексных услуг по технической поддержке и системному сопровождению Государственной информационной системы электронного мониторинга местоположения гражданина в определенной геолокации с целью контроля соблюдения режима самоизоляции (изоляции)</t>
  </si>
  <si>
    <t>№ пп</t>
  </si>
  <si>
    <t>Год</t>
  </si>
  <si>
    <t>Начальная (максимальная) цена контракта
 (расчетная), руб. с учетом НДС</t>
  </si>
  <si>
    <t>Всего, в т.ч. по годам: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</si>
</sst>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0.000"/>
    <numFmt numFmtId="167" formatCode="#,##0.000;[Red]\-#,##0.000"/>
    <numFmt numFmtId="168" formatCode="#,##0.00_ ;\-#,##0.00\ "/>
    <numFmt numFmtId="169" formatCode="_-* #,##0.00_р_._-;\-* #,##0.00_р_._-;_-* &quot;-&quot;_р_._-;_-@_-"/>
    <numFmt numFmtId="170" formatCode="0.0000"/>
  </numFmts>
  <fonts count="44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1"/>
      <color indexed="63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8"/>
      <color indexed="54"/>
      <name val="Calibri Light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vertAlign val="subscript"/>
      <sz val="12"/>
      <name val="Times New Roman"/>
      <family val="1"/>
      <charset val="204"/>
    </font>
    <font>
      <sz val="12"/>
      <name val="Arial"/>
      <family val="2"/>
    </font>
    <font>
      <sz val="12"/>
      <name val="Arial"/>
      <family val="2"/>
      <charset val="204"/>
    </font>
    <font>
      <i/>
      <sz val="11"/>
      <color rgb="FF80808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vertAlign val="subscript"/>
      <sz val="11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27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165" fontId="3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2" fillId="0" borderId="0"/>
    <xf numFmtId="0" fontId="3" fillId="0" borderId="0"/>
    <xf numFmtId="0" fontId="3" fillId="0" borderId="0"/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5" borderId="8" applyNumberFormat="0" applyFont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" fillId="0" borderId="0"/>
    <xf numFmtId="0" fontId="11" fillId="0" borderId="0"/>
    <xf numFmtId="0" fontId="35" fillId="0" borderId="0" applyBorder="0" applyProtection="0"/>
    <xf numFmtId="0" fontId="36" fillId="0" borderId="0"/>
    <xf numFmtId="0" fontId="1" fillId="0" borderId="0"/>
  </cellStyleXfs>
  <cellXfs count="108">
    <xf numFmtId="0" fontId="0" fillId="0" borderId="0" xfId="0"/>
    <xf numFmtId="0" fontId="0" fillId="18" borderId="0" xfId="0" applyFill="1"/>
    <xf numFmtId="0" fontId="3" fillId="18" borderId="0" xfId="38" applyFont="1" applyFill="1"/>
    <xf numFmtId="0" fontId="3" fillId="18" borderId="0" xfId="38" applyFill="1"/>
    <xf numFmtId="0" fontId="7" fillId="20" borderId="0" xfId="38" applyFont="1" applyFill="1" applyBorder="1"/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18" borderId="0" xfId="0" applyFont="1" applyFill="1"/>
    <xf numFmtId="0" fontId="8" fillId="0" borderId="12" xfId="0" applyFont="1" applyBorder="1" applyAlignment="1">
      <alignment horizontal="left" vertical="center" wrapText="1"/>
    </xf>
    <xf numFmtId="0" fontId="7" fillId="20" borderId="12" xfId="38" applyFont="1" applyFill="1" applyBorder="1"/>
    <xf numFmtId="0" fontId="7" fillId="20" borderId="12" xfId="38" applyFont="1" applyFill="1" applyBorder="1" applyAlignment="1">
      <alignment horizontal="center" vertical="center" wrapText="1"/>
    </xf>
    <xf numFmtId="0" fontId="13" fillId="19" borderId="13" xfId="38" applyFont="1" applyFill="1" applyBorder="1" applyAlignment="1">
      <alignment vertical="center"/>
    </xf>
    <xf numFmtId="0" fontId="13" fillId="19" borderId="14" xfId="38" applyFont="1" applyFill="1" applyBorder="1" applyAlignment="1">
      <alignment vertical="center"/>
    </xf>
    <xf numFmtId="0" fontId="7" fillId="20" borderId="15" xfId="38" applyFont="1" applyFill="1" applyBorder="1"/>
    <xf numFmtId="0" fontId="7" fillId="20" borderId="16" xfId="38" applyFont="1" applyFill="1" applyBorder="1"/>
    <xf numFmtId="0" fontId="4" fillId="20" borderId="16" xfId="38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9" fontId="3" fillId="18" borderId="0" xfId="43" applyFont="1" applyFill="1"/>
    <xf numFmtId="0" fontId="6" fillId="18" borderId="28" xfId="38" applyFont="1" applyFill="1" applyBorder="1" applyAlignment="1">
      <alignment horizontal="center" vertical="center" wrapText="1"/>
    </xf>
    <xf numFmtId="0" fontId="6" fillId="18" borderId="30" xfId="38" applyFont="1" applyFill="1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2" fontId="10" fillId="21" borderId="12" xfId="38" applyNumberFormat="1" applyFont="1" applyFill="1" applyBorder="1" applyAlignment="1">
      <alignment horizontal="center" vertical="center" wrapText="1"/>
    </xf>
    <xf numFmtId="0" fontId="8" fillId="28" borderId="12" xfId="0" applyFont="1" applyFill="1" applyBorder="1" applyAlignment="1">
      <alignment horizontal="center" vertical="center" wrapText="1"/>
    </xf>
    <xf numFmtId="169" fontId="11" fillId="18" borderId="0" xfId="44" applyNumberFormat="1" applyFont="1" applyFill="1"/>
    <xf numFmtId="170" fontId="6" fillId="18" borderId="12" xfId="38" applyNumberFormat="1" applyFont="1" applyFill="1" applyBorder="1" applyAlignment="1">
      <alignment horizontal="center" vertical="center" wrapText="1"/>
    </xf>
    <xf numFmtId="4" fontId="6" fillId="25" borderId="18" xfId="0" applyNumberFormat="1" applyFont="1" applyFill="1" applyBorder="1" applyAlignment="1">
      <alignment horizontal="center" vertical="center" wrapText="1"/>
    </xf>
    <xf numFmtId="0" fontId="6" fillId="18" borderId="12" xfId="38" applyFont="1" applyFill="1" applyBorder="1" applyAlignment="1">
      <alignment horizontal="center" vertical="center" wrapText="1"/>
    </xf>
    <xf numFmtId="0" fontId="6" fillId="18" borderId="10" xfId="38" applyFont="1" applyFill="1" applyBorder="1" applyAlignment="1">
      <alignment horizontal="center" vertical="center" wrapText="1"/>
    </xf>
    <xf numFmtId="0" fontId="33" fillId="18" borderId="0" xfId="0" applyFont="1" applyFill="1"/>
    <xf numFmtId="0" fontId="34" fillId="18" borderId="0" xfId="38" applyFont="1" applyFill="1"/>
    <xf numFmtId="14" fontId="3" fillId="18" borderId="0" xfId="38" applyNumberFormat="1" applyFill="1"/>
    <xf numFmtId="168" fontId="3" fillId="18" borderId="0" xfId="38" applyNumberFormat="1" applyFill="1"/>
    <xf numFmtId="0" fontId="3" fillId="0" borderId="0" xfId="38" applyFill="1"/>
    <xf numFmtId="168" fontId="5" fillId="18" borderId="0" xfId="38" applyNumberFormat="1" applyFont="1" applyFill="1" applyBorder="1" applyAlignment="1">
      <alignment vertical="center"/>
    </xf>
    <xf numFmtId="168" fontId="5" fillId="26" borderId="38" xfId="38" applyNumberFormat="1" applyFont="1" applyFill="1" applyBorder="1" applyAlignment="1">
      <alignment vertical="center"/>
    </xf>
    <xf numFmtId="168" fontId="37" fillId="18" borderId="34" xfId="38" applyNumberFormat="1" applyFont="1" applyFill="1" applyBorder="1" applyAlignment="1">
      <alignment vertical="center"/>
    </xf>
    <xf numFmtId="0" fontId="33" fillId="18" borderId="0" xfId="38" applyFont="1" applyFill="1"/>
    <xf numFmtId="0" fontId="34" fillId="26" borderId="0" xfId="38" applyFont="1" applyFill="1" applyBorder="1"/>
    <xf numFmtId="168" fontId="5" fillId="26" borderId="0" xfId="38" applyNumberFormat="1" applyFont="1" applyFill="1" applyBorder="1" applyAlignment="1">
      <alignment vertical="center"/>
    </xf>
    <xf numFmtId="0" fontId="34" fillId="26" borderId="0" xfId="38" applyFont="1" applyFill="1"/>
    <xf numFmtId="0" fontId="34" fillId="26" borderId="0" xfId="38" applyFont="1" applyFill="1" applyAlignment="1">
      <alignment vertical="center" wrapText="1"/>
    </xf>
    <xf numFmtId="168" fontId="5" fillId="26" borderId="0" xfId="38" applyNumberFormat="1" applyFont="1" applyFill="1" applyBorder="1" applyAlignment="1">
      <alignment horizontal="right" vertical="center"/>
    </xf>
    <xf numFmtId="168" fontId="5" fillId="26" borderId="39" xfId="38" applyNumberFormat="1" applyFont="1" applyFill="1" applyBorder="1" applyAlignment="1">
      <alignment vertical="center"/>
    </xf>
    <xf numFmtId="0" fontId="7" fillId="19" borderId="10" xfId="38" applyFont="1" applyFill="1" applyBorder="1" applyAlignment="1">
      <alignment horizontal="center" vertical="center" wrapText="1"/>
    </xf>
    <xf numFmtId="0" fontId="4" fillId="19" borderId="10" xfId="38" applyFont="1" applyFill="1" applyBorder="1" applyAlignment="1">
      <alignment horizontal="center" vertical="center" wrapText="1"/>
    </xf>
    <xf numFmtId="0" fontId="4" fillId="19" borderId="11" xfId="38" applyFont="1" applyFill="1" applyBorder="1" applyAlignment="1">
      <alignment horizontal="center" vertical="center" wrapText="1"/>
    </xf>
    <xf numFmtId="0" fontId="4" fillId="19" borderId="37" xfId="38" applyFont="1" applyFill="1" applyBorder="1" applyAlignment="1">
      <alignment horizontal="center" vertical="center" wrapText="1"/>
    </xf>
    <xf numFmtId="0" fontId="34" fillId="27" borderId="32" xfId="38" applyFont="1" applyFill="1" applyBorder="1" applyAlignment="1">
      <alignment horizontal="center" vertical="center"/>
    </xf>
    <xf numFmtId="0" fontId="34" fillId="27" borderId="33" xfId="0" applyFont="1" applyFill="1" applyBorder="1" applyAlignment="1" applyProtection="1">
      <alignment horizontal="left" vertical="center" wrapText="1"/>
      <protection locked="0"/>
    </xf>
    <xf numFmtId="0" fontId="34" fillId="27" borderId="33" xfId="38" applyFont="1" applyFill="1" applyBorder="1" applyAlignment="1">
      <alignment vertical="center" wrapText="1"/>
    </xf>
    <xf numFmtId="38" fontId="34" fillId="27" borderId="33" xfId="38" applyNumberFormat="1" applyFont="1" applyFill="1" applyBorder="1" applyAlignment="1" applyProtection="1">
      <alignment horizontal="center" vertical="center"/>
      <protection locked="0"/>
    </xf>
    <xf numFmtId="167" fontId="5" fillId="27" borderId="33" xfId="38" applyNumberFormat="1" applyFont="1" applyFill="1" applyBorder="1" applyAlignment="1" applyProtection="1">
      <alignment horizontal="center" vertical="center"/>
      <protection locked="0"/>
    </xf>
    <xf numFmtId="0" fontId="34" fillId="20" borderId="17" xfId="38" applyFont="1" applyFill="1" applyBorder="1"/>
    <xf numFmtId="166" fontId="5" fillId="18" borderId="33" xfId="38" applyNumberFormat="1" applyFont="1" applyFill="1" applyBorder="1" applyAlignment="1">
      <alignment horizontal="center" vertical="center"/>
    </xf>
    <xf numFmtId="1" fontId="34" fillId="20" borderId="17" xfId="38" applyNumberFormat="1" applyFont="1" applyFill="1" applyBorder="1"/>
    <xf numFmtId="1" fontId="34" fillId="20" borderId="33" xfId="38" applyNumberFormat="1" applyFont="1" applyFill="1" applyBorder="1"/>
    <xf numFmtId="168" fontId="5" fillId="18" borderId="33" xfId="38" applyNumberFormat="1" applyFont="1" applyFill="1" applyBorder="1" applyAlignment="1">
      <alignment vertical="center"/>
    </xf>
    <xf numFmtId="168" fontId="5" fillId="27" borderId="33" xfId="38" applyNumberFormat="1" applyFont="1" applyFill="1" applyBorder="1" applyAlignment="1">
      <alignment vertical="center"/>
    </xf>
    <xf numFmtId="168" fontId="5" fillId="18" borderId="35" xfId="38" applyNumberFormat="1" applyFont="1" applyFill="1" applyBorder="1" applyAlignment="1">
      <alignment vertical="center"/>
    </xf>
    <xf numFmtId="164" fontId="5" fillId="20" borderId="33" xfId="38" applyNumberFormat="1" applyFont="1" applyFill="1" applyBorder="1" applyAlignment="1">
      <alignment vertical="top"/>
    </xf>
    <xf numFmtId="0" fontId="39" fillId="18" borderId="0" xfId="38" applyFont="1" applyFill="1"/>
    <xf numFmtId="0" fontId="40" fillId="0" borderId="0" xfId="52" applyFont="1"/>
    <xf numFmtId="0" fontId="1" fillId="0" borderId="0" xfId="52"/>
    <xf numFmtId="0" fontId="42" fillId="0" borderId="4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0" xfId="0" applyFont="1"/>
    <xf numFmtId="0" fontId="42" fillId="0" borderId="40" xfId="0" applyFont="1" applyBorder="1" applyAlignment="1">
      <alignment wrapText="1"/>
    </xf>
    <xf numFmtId="0" fontId="43" fillId="0" borderId="40" xfId="0" applyFont="1" applyBorder="1" applyAlignment="1">
      <alignment horizontal="center" vertical="center" wrapText="1"/>
    </xf>
    <xf numFmtId="4" fontId="43" fillId="0" borderId="40" xfId="0" applyNumberFormat="1" applyFont="1" applyFill="1" applyBorder="1" applyAlignment="1">
      <alignment horizontal="center" vertical="center" wrapText="1"/>
    </xf>
    <xf numFmtId="0" fontId="42" fillId="0" borderId="40" xfId="0" applyFont="1" applyBorder="1" applyAlignment="1">
      <alignment horizontal="center" wrapText="1"/>
    </xf>
    <xf numFmtId="4" fontId="42" fillId="0" borderId="40" xfId="0" applyNumberFormat="1" applyFont="1" applyFill="1" applyBorder="1" applyAlignment="1">
      <alignment horizontal="center" wrapText="1"/>
    </xf>
    <xf numFmtId="0" fontId="41" fillId="0" borderId="0" xfId="52" applyFont="1" applyFill="1" applyAlignment="1">
      <alignment horizontal="center" wrapText="1"/>
    </xf>
    <xf numFmtId="0" fontId="41" fillId="0" borderId="0" xfId="52" applyFont="1" applyFill="1" applyAlignment="1">
      <alignment horizontal="center" vertical="center" wrapText="1"/>
    </xf>
    <xf numFmtId="0" fontId="3" fillId="18" borderId="15" xfId="38" applyFill="1" applyBorder="1" applyAlignment="1">
      <alignment horizontal="center"/>
    </xf>
    <xf numFmtId="0" fontId="4" fillId="21" borderId="16" xfId="38" applyFont="1" applyFill="1" applyBorder="1" applyAlignment="1">
      <alignment horizontal="center" vertical="center" wrapText="1"/>
    </xf>
    <xf numFmtId="0" fontId="4" fillId="21" borderId="25" xfId="38" applyFont="1" applyFill="1" applyBorder="1" applyAlignment="1">
      <alignment horizontal="center" vertical="center" wrapText="1"/>
    </xf>
    <xf numFmtId="0" fontId="4" fillId="21" borderId="12" xfId="38" applyFont="1" applyFill="1" applyBorder="1" applyAlignment="1">
      <alignment horizontal="center" vertical="center" wrapText="1"/>
    </xf>
    <xf numFmtId="0" fontId="14" fillId="23" borderId="19" xfId="38" applyFont="1" applyFill="1" applyBorder="1" applyAlignment="1">
      <alignment horizontal="center" vertical="center" wrapText="1"/>
    </xf>
    <xf numFmtId="0" fontId="4" fillId="19" borderId="26" xfId="38" applyFont="1" applyFill="1" applyBorder="1" applyAlignment="1">
      <alignment horizontal="center" vertical="center"/>
    </xf>
    <xf numFmtId="0" fontId="4" fillId="19" borderId="14" xfId="38" applyFont="1" applyFill="1" applyBorder="1" applyAlignment="1">
      <alignment horizontal="center" vertical="center"/>
    </xf>
    <xf numFmtId="0" fontId="4" fillId="19" borderId="27" xfId="38" applyFont="1" applyFill="1" applyBorder="1" applyAlignment="1">
      <alignment horizontal="center" vertical="center"/>
    </xf>
    <xf numFmtId="0" fontId="4" fillId="24" borderId="12" xfId="38" applyFont="1" applyFill="1" applyBorder="1" applyAlignment="1">
      <alignment horizontal="center" vertical="center" wrapText="1"/>
    </xf>
    <xf numFmtId="0" fontId="7" fillId="19" borderId="12" xfId="38" applyFont="1" applyFill="1" applyBorder="1" applyAlignment="1">
      <alignment horizontal="center" vertical="center" wrapText="1"/>
    </xf>
    <xf numFmtId="0" fontId="4" fillId="19" borderId="26" xfId="38" applyFont="1" applyFill="1" applyBorder="1" applyAlignment="1">
      <alignment horizontal="center" vertical="center" wrapText="1"/>
    </xf>
    <xf numFmtId="0" fontId="4" fillId="19" borderId="27" xfId="38" applyFont="1" applyFill="1" applyBorder="1" applyAlignment="1">
      <alignment horizontal="center" vertical="center" wrapText="1"/>
    </xf>
    <xf numFmtId="0" fontId="4" fillId="19" borderId="16" xfId="38" applyFont="1" applyFill="1" applyBorder="1" applyAlignment="1">
      <alignment horizontal="center" vertical="center" wrapText="1"/>
    </xf>
    <xf numFmtId="0" fontId="4" fillId="24" borderId="16" xfId="38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7" fillId="19" borderId="20" xfId="38" applyFont="1" applyFill="1" applyBorder="1" applyAlignment="1">
      <alignment horizontal="center" vertical="center"/>
    </xf>
    <xf numFmtId="0" fontId="7" fillId="19" borderId="21" xfId="38" applyFont="1" applyFill="1" applyBorder="1" applyAlignment="1">
      <alignment horizontal="center" vertical="center"/>
    </xf>
    <xf numFmtId="0" fontId="7" fillId="19" borderId="12" xfId="38" applyFont="1" applyFill="1" applyBorder="1" applyAlignment="1">
      <alignment horizontal="center" vertical="center"/>
    </xf>
    <xf numFmtId="0" fontId="7" fillId="19" borderId="10" xfId="38" applyFont="1" applyFill="1" applyBorder="1" applyAlignment="1">
      <alignment horizontal="center" vertical="center"/>
    </xf>
    <xf numFmtId="0" fontId="4" fillId="19" borderId="22" xfId="38" applyFont="1" applyFill="1" applyBorder="1" applyAlignment="1">
      <alignment horizontal="center" vertical="center"/>
    </xf>
    <xf numFmtId="0" fontId="4" fillId="19" borderId="23" xfId="38" applyFont="1" applyFill="1" applyBorder="1" applyAlignment="1">
      <alignment horizontal="center" vertical="center"/>
    </xf>
    <xf numFmtId="0" fontId="4" fillId="19" borderId="24" xfId="38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4" fillId="19" borderId="22" xfId="38" applyFont="1" applyFill="1" applyBorder="1" applyAlignment="1">
      <alignment horizontal="center" vertical="center" wrapText="1"/>
    </xf>
    <xf numFmtId="0" fontId="4" fillId="19" borderId="23" xfId="38" applyFont="1" applyFill="1" applyBorder="1" applyAlignment="1">
      <alignment horizontal="center" vertical="center" wrapText="1"/>
    </xf>
    <xf numFmtId="0" fontId="4" fillId="19" borderId="28" xfId="38" applyFont="1" applyFill="1" applyBorder="1" applyAlignment="1">
      <alignment horizontal="center" vertical="center"/>
    </xf>
    <xf numFmtId="0" fontId="4" fillId="19" borderId="29" xfId="38" applyFont="1" applyFill="1" applyBorder="1" applyAlignment="1">
      <alignment horizontal="center" vertical="center"/>
    </xf>
    <xf numFmtId="0" fontId="4" fillId="19" borderId="36" xfId="38" applyFont="1" applyFill="1" applyBorder="1" applyAlignment="1">
      <alignment horizontal="center" vertical="center"/>
    </xf>
    <xf numFmtId="0" fontId="4" fillId="19" borderId="30" xfId="38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justify" vertical="center" wrapText="1"/>
    </xf>
  </cellXfs>
  <cellStyles count="5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Excel Built-in Explanatory Text" xfId="50"/>
    <cellStyle name="Normal 2 2 2" xfId="4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 2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2 2" xfId="51"/>
    <cellStyle name="Обычный 3" xfId="38"/>
    <cellStyle name="Обычный 4" xfId="52"/>
    <cellStyle name="Обычный 5" xfId="49"/>
    <cellStyle name="Обычный 8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Процентный" xfId="43" builtinId="5"/>
    <cellStyle name="Процентный 2" xfId="44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80" zoomScaleNormal="80" workbookViewId="0">
      <selection activeCell="I16" sqref="I16"/>
    </sheetView>
  </sheetViews>
  <sheetFormatPr defaultColWidth="9.1796875" defaultRowHeight="14.5" x14ac:dyDescent="0.35"/>
  <cols>
    <col min="1" max="16384" width="9.1796875" style="63"/>
  </cols>
  <sheetData>
    <row r="1" spans="9:9" x14ac:dyDescent="0.35">
      <c r="I1" s="62" t="s">
        <v>97</v>
      </c>
    </row>
    <row r="2" spans="9:9" x14ac:dyDescent="0.35">
      <c r="I2" s="62" t="s">
        <v>98</v>
      </c>
    </row>
    <row r="3" spans="9:9" x14ac:dyDescent="0.35">
      <c r="I3" s="62" t="s">
        <v>99</v>
      </c>
    </row>
    <row r="21" spans="1:11" x14ac:dyDescent="0.35">
      <c r="A21" s="72" t="s">
        <v>100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43.5" customHeight="1" x14ac:dyDescent="0.35">
      <c r="A22" s="73" t="s">
        <v>101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</sheetData>
  <mergeCells count="2">
    <mergeCell ref="A21:K21"/>
    <mergeCell ref="A22:K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"/>
  <sheetViews>
    <sheetView zoomScale="70" zoomScaleNormal="70" workbookViewId="0">
      <pane xSplit="4" ySplit="4" topLeftCell="E5" activePane="bottomRight" state="frozen"/>
      <selection activeCell="A47" sqref="A47"/>
      <selection pane="topRight" activeCell="A47" sqref="A47"/>
      <selection pane="bottomLeft" activeCell="A47" sqref="A47"/>
      <selection pane="bottomRight" activeCell="J4" sqref="J4"/>
    </sheetView>
  </sheetViews>
  <sheetFormatPr defaultColWidth="8.7265625" defaultRowHeight="12.5" x14ac:dyDescent="0.25"/>
  <cols>
    <col min="1" max="1" width="11.453125" style="1" customWidth="1"/>
    <col min="2" max="2" width="4.54296875" style="3" customWidth="1"/>
    <col min="3" max="3" width="22.26953125" style="1" customWidth="1"/>
    <col min="4" max="4" width="22.26953125" style="3" customWidth="1"/>
    <col min="5" max="5" width="19.26953125" style="3" customWidth="1"/>
    <col min="6" max="6" width="17.54296875" style="3" customWidth="1"/>
    <col min="7" max="8" width="16.7265625" style="3" customWidth="1"/>
    <col min="9" max="15" width="16.453125" style="3" customWidth="1"/>
    <col min="16" max="16" width="1.54296875" style="3" customWidth="1"/>
    <col min="17" max="17" width="18.54296875" style="3" customWidth="1"/>
    <col min="18" max="18" width="21.26953125" style="3" customWidth="1"/>
    <col min="19" max="19" width="1.54296875" style="3" customWidth="1"/>
    <col min="20" max="20" width="17.453125" style="3" customWidth="1"/>
    <col min="21" max="21" width="13.54296875" style="3" customWidth="1"/>
    <col min="22" max="22" width="1.54296875" style="3" customWidth="1"/>
    <col min="23" max="28" width="18.54296875" style="3" customWidth="1"/>
    <col min="29" max="29" width="1.7265625" style="3" customWidth="1"/>
    <col min="30" max="30" width="19.453125" style="3" customWidth="1"/>
    <col min="31" max="31" width="21.54296875" style="3" customWidth="1"/>
    <col min="32" max="33" width="20.453125" style="3" customWidth="1"/>
    <col min="34" max="34" width="19.7265625" style="3" customWidth="1"/>
    <col min="35" max="35" width="19" style="3" customWidth="1"/>
    <col min="36" max="37" width="17.26953125" style="3" customWidth="1"/>
    <col min="38" max="38" width="24.26953125" style="3" bestFit="1" customWidth="1"/>
    <col min="39" max="39" width="2.26953125" style="3" customWidth="1"/>
    <col min="40" max="41" width="8.7265625" style="3" customWidth="1"/>
    <col min="42" max="42" width="11.7265625" style="3" customWidth="1"/>
    <col min="43" max="43" width="8.7265625" style="3"/>
    <col min="44" max="44" width="11.453125" style="3" bestFit="1" customWidth="1"/>
    <col min="45" max="16384" width="8.7265625" style="3"/>
  </cols>
  <sheetData>
    <row r="1" spans="1:38" ht="13" thickBot="1" x14ac:dyDescent="0.3">
      <c r="B1" s="2"/>
    </row>
    <row r="2" spans="1:38" ht="39" customHeight="1" x14ac:dyDescent="0.3">
      <c r="B2" s="11"/>
      <c r="C2" s="12"/>
      <c r="D2" s="12"/>
      <c r="E2" s="79" t="s">
        <v>0</v>
      </c>
      <c r="F2" s="80"/>
      <c r="G2" s="80"/>
      <c r="H2" s="80"/>
      <c r="I2" s="80"/>
      <c r="J2" s="80"/>
      <c r="K2" s="80"/>
      <c r="L2" s="80"/>
      <c r="M2" s="80"/>
      <c r="N2" s="80"/>
      <c r="O2" s="81"/>
      <c r="P2" s="13"/>
      <c r="Q2" s="84" t="s">
        <v>21</v>
      </c>
      <c r="R2" s="85"/>
      <c r="S2" s="13"/>
      <c r="T2" s="86" t="s">
        <v>16</v>
      </c>
      <c r="U2" s="86"/>
      <c r="V2" s="14"/>
      <c r="W2" s="87" t="s">
        <v>43</v>
      </c>
      <c r="X2" s="87"/>
      <c r="Y2" s="87"/>
      <c r="Z2" s="87"/>
      <c r="AA2" s="87"/>
      <c r="AB2" s="87"/>
      <c r="AC2" s="15"/>
      <c r="AD2" s="75" t="s">
        <v>25</v>
      </c>
      <c r="AE2" s="75"/>
      <c r="AF2" s="75"/>
      <c r="AG2" s="75"/>
      <c r="AH2" s="75"/>
      <c r="AI2" s="75"/>
      <c r="AJ2" s="75"/>
      <c r="AK2" s="75"/>
      <c r="AL2" s="76"/>
    </row>
    <row r="3" spans="1:38" ht="45" customHeight="1" x14ac:dyDescent="0.3">
      <c r="B3" s="89" t="s">
        <v>31</v>
      </c>
      <c r="C3" s="96" t="s">
        <v>42</v>
      </c>
      <c r="D3" s="91" t="s">
        <v>28</v>
      </c>
      <c r="E3" s="93" t="s">
        <v>37</v>
      </c>
      <c r="F3" s="94"/>
      <c r="G3" s="95" t="s">
        <v>35</v>
      </c>
      <c r="H3" s="95" t="s">
        <v>44</v>
      </c>
      <c r="I3" s="98" t="s">
        <v>36</v>
      </c>
      <c r="J3" s="99"/>
      <c r="K3" s="100" t="s">
        <v>33</v>
      </c>
      <c r="L3" s="101"/>
      <c r="M3" s="102"/>
      <c r="N3" s="101"/>
      <c r="O3" s="103"/>
      <c r="P3" s="4"/>
      <c r="Q3" s="83" t="s">
        <v>45</v>
      </c>
      <c r="R3" s="83" t="s">
        <v>48</v>
      </c>
      <c r="S3" s="4"/>
      <c r="T3" s="88" t="s">
        <v>46</v>
      </c>
      <c r="U3" s="83" t="s">
        <v>47</v>
      </c>
      <c r="V3" s="9"/>
      <c r="W3" s="82" t="s">
        <v>30</v>
      </c>
      <c r="X3" s="82" t="s">
        <v>34</v>
      </c>
      <c r="Y3" s="82" t="s">
        <v>1</v>
      </c>
      <c r="Z3" s="82" t="s">
        <v>75</v>
      </c>
      <c r="AA3" s="82" t="s">
        <v>11</v>
      </c>
      <c r="AB3" s="82" t="s">
        <v>9</v>
      </c>
      <c r="AC3" s="10"/>
      <c r="AD3" s="77" t="s">
        <v>6</v>
      </c>
      <c r="AE3" s="77" t="s">
        <v>13</v>
      </c>
      <c r="AF3" s="77" t="s">
        <v>27</v>
      </c>
      <c r="AG3" s="77" t="s">
        <v>76</v>
      </c>
      <c r="AH3" s="77" t="s">
        <v>20</v>
      </c>
      <c r="AI3" s="77" t="s">
        <v>8</v>
      </c>
      <c r="AJ3" s="77" t="s">
        <v>14</v>
      </c>
      <c r="AK3" s="77" t="s">
        <v>12</v>
      </c>
      <c r="AL3" s="78" t="s">
        <v>7</v>
      </c>
    </row>
    <row r="4" spans="1:38" ht="106.5" customHeight="1" x14ac:dyDescent="0.3">
      <c r="B4" s="90"/>
      <c r="C4" s="97"/>
      <c r="D4" s="92"/>
      <c r="E4" s="44" t="s">
        <v>89</v>
      </c>
      <c r="F4" s="44" t="s">
        <v>90</v>
      </c>
      <c r="G4" s="95"/>
      <c r="H4" s="95"/>
      <c r="I4" s="45" t="s">
        <v>91</v>
      </c>
      <c r="J4" s="45" t="s">
        <v>92</v>
      </c>
      <c r="K4" s="46" t="s">
        <v>93</v>
      </c>
      <c r="L4" s="46" t="s">
        <v>94</v>
      </c>
      <c r="M4" s="47" t="s">
        <v>85</v>
      </c>
      <c r="N4" s="46" t="s">
        <v>95</v>
      </c>
      <c r="O4" s="45" t="s">
        <v>96</v>
      </c>
      <c r="P4" s="4"/>
      <c r="Q4" s="83"/>
      <c r="R4" s="83"/>
      <c r="S4" s="4"/>
      <c r="T4" s="88"/>
      <c r="U4" s="83"/>
      <c r="V4" s="9"/>
      <c r="W4" s="82"/>
      <c r="X4" s="82"/>
      <c r="Y4" s="82"/>
      <c r="Z4" s="82"/>
      <c r="AA4" s="82"/>
      <c r="AB4" s="82"/>
      <c r="AC4" s="10"/>
      <c r="AD4" s="77"/>
      <c r="AE4" s="77"/>
      <c r="AF4" s="77"/>
      <c r="AG4" s="77"/>
      <c r="AH4" s="77"/>
      <c r="AI4" s="77"/>
      <c r="AJ4" s="77"/>
      <c r="AK4" s="77"/>
      <c r="AL4" s="78"/>
    </row>
    <row r="5" spans="1:38" s="37" customFormat="1" ht="30.65" customHeight="1" thickBot="1" x14ac:dyDescent="0.4">
      <c r="A5" s="29"/>
      <c r="B5" s="48">
        <v>1</v>
      </c>
      <c r="C5" s="49" t="s">
        <v>86</v>
      </c>
      <c r="D5" s="50" t="s">
        <v>87</v>
      </c>
      <c r="E5" s="51">
        <v>40</v>
      </c>
      <c r="F5" s="51">
        <v>0</v>
      </c>
      <c r="G5" s="51">
        <v>28</v>
      </c>
      <c r="H5" s="51">
        <v>0</v>
      </c>
      <c r="I5" s="52">
        <v>1.851</v>
      </c>
      <c r="J5" s="52">
        <v>1.958</v>
      </c>
      <c r="K5" s="51">
        <v>3</v>
      </c>
      <c r="L5" s="51">
        <v>3</v>
      </c>
      <c r="M5" s="51">
        <v>3</v>
      </c>
      <c r="N5" s="51">
        <v>3</v>
      </c>
      <c r="O5" s="51">
        <v>3</v>
      </c>
      <c r="P5" s="53"/>
      <c r="Q5" s="54">
        <f>ROUND('2.4.Коэф_и_показатели'!$E$15+'2.4.Коэф_и_показатели'!$E$16*LN(I5),3)</f>
        <v>0.97399999999999998</v>
      </c>
      <c r="R5" s="54">
        <f>ROUND('2.4.Коэф_и_показатели'!$E$17+'2.4.Коэф_и_показатели'!$E$18*LN(I5),3)</f>
        <v>1.0580000000000001</v>
      </c>
      <c r="S5" s="55"/>
      <c r="T5" s="54">
        <f>ROUND(IF(K5=1,'2.5.SLA'!$D$4,IF(K5=2,'2.5.SLA'!$E$4,'2.5.SLA'!$F$4))*IF(N5=1,'2.5.SLA'!$D$6,IF(N5=2,'2.5.SLA'!$E$6,'2.5.SLA'!$F$6)),3)</f>
        <v>1</v>
      </c>
      <c r="U5" s="54">
        <f>ROUND(IF(L5=1,'2.5.SLA'!$D$5,IF(L5=2,'2.5.SLA'!$E$5,'2.5.SLA'!$F$5))*IF(N5=1,'2.5.SLA'!$D$6,IF(N5=2,'2.5.SLA'!$E$6,'2.5.SLA'!$F$6))*IF(O5=1,'2.5.SLA'!$D$7,IF(O5=2,'2.5.SLA'!$E$7,'2.5.SLA'!$F$7)),3)</f>
        <v>1</v>
      </c>
      <c r="V5" s="56"/>
      <c r="W5" s="57">
        <f>ROUND('2.4.Коэф_и_показатели'!$E$3*POWER(E5+F5*'2.4.Коэф_и_показатели'!$E$20,'2.4.Коэф_и_показатели'!$E$11)*POWER(Q5,'2.4.Коэф_и_показатели'!$E$12)*T5,2)</f>
        <v>85.51</v>
      </c>
      <c r="X5" s="57">
        <f>ROUND('2.4.Коэф_и_показатели'!$E$4*POWER(E5+F5*'2.4.Коэф_и_показатели'!$E$22,'2.4.Коэф_и_показатели'!$E$13)*POWER(R5,'2.4.Коэф_и_показатели'!$E$14)*U5,2)</f>
        <v>150.91999999999999</v>
      </c>
      <c r="Y5" s="57">
        <f>ROUND(('2.4.Коэф_и_показатели'!$E$6*LN(J5)+'2.4.Коэф_и_показатели'!$E$5*G5)*U5,2)</f>
        <v>373.54</v>
      </c>
      <c r="Z5" s="58">
        <v>947</v>
      </c>
      <c r="AA5" s="57">
        <f>ROUND('2.4.Коэф_и_показатели'!$E$7*H5,2)</f>
        <v>0</v>
      </c>
      <c r="AB5" s="59">
        <f>ROUND('2.4.Коэф_и_показатели'!$E$9*H5,2)</f>
        <v>0</v>
      </c>
      <c r="AC5" s="60"/>
      <c r="AD5" s="57">
        <f>ROUND(W5*'2.3.СтоимостьЕдТрудоемкости'!$F$3,2)</f>
        <v>847890.65</v>
      </c>
      <c r="AE5" s="57">
        <f>ROUND(X5*'2.3.СтоимостьЕдТрудоемкости'!$F$3,2)</f>
        <v>1496475.93</v>
      </c>
      <c r="AF5" s="57">
        <f>ROUND(Y5*'2.3.СтоимостьЕдТрудоемкости'!$F$3,2)</f>
        <v>3703906.84</v>
      </c>
      <c r="AG5" s="57">
        <f>ROUND(Z5*'2.3.СтоимостьЕдТрудоемкости'!$F$3,2)</f>
        <v>9390158.4299999997</v>
      </c>
      <c r="AH5" s="57">
        <f>ROUND(AA5*'2.3.СтоимостьЕдТрудоемкости'!$F$3,2)</f>
        <v>0</v>
      </c>
      <c r="AI5" s="57">
        <f>ROUND(AB5*'2.3.СтоимостьЕдТрудоемкости'!$F$4,2)</f>
        <v>0</v>
      </c>
      <c r="AJ5" s="57">
        <v>0</v>
      </c>
      <c r="AK5" s="57">
        <v>0</v>
      </c>
      <c r="AL5" s="36">
        <f>ROUND(SUM(AD5:AK5),2)</f>
        <v>15438431.85</v>
      </c>
    </row>
    <row r="6" spans="1:38" x14ac:dyDescent="0.25">
      <c r="E6" s="33"/>
      <c r="K6" s="74"/>
      <c r="L6" s="74"/>
      <c r="M6" s="74"/>
      <c r="N6" s="74"/>
      <c r="O6" s="74"/>
      <c r="Z6" s="33"/>
      <c r="AD6" s="61">
        <f>AD5/AL7</f>
        <v>5.4920775519049884E-2</v>
      </c>
      <c r="AE6" s="61">
        <f>AE5/AL7</f>
        <v>9.6931860990790972E-2</v>
      </c>
      <c r="AF6" s="61">
        <f>AF5/AL7</f>
        <v>0.23991470610403995</v>
      </c>
      <c r="AG6" s="61">
        <f>AG5/AL7</f>
        <v>0.6082326573861192</v>
      </c>
      <c r="AH6" s="61"/>
      <c r="AI6" s="61"/>
      <c r="AL6" s="24"/>
    </row>
    <row r="7" spans="1:38" s="30" customFormat="1" ht="16" thickBot="1" x14ac:dyDescent="0.4">
      <c r="A7" s="29"/>
      <c r="C7" s="29"/>
      <c r="W7" s="34"/>
      <c r="X7" s="34"/>
      <c r="Y7" s="34"/>
      <c r="Z7" s="43">
        <f>ROUNDDOWN(Z5/365*(365),0)</f>
        <v>947</v>
      </c>
      <c r="AA7" s="38" t="s">
        <v>88</v>
      </c>
      <c r="AB7" s="38"/>
      <c r="AC7" s="38"/>
      <c r="AD7" s="39"/>
      <c r="AE7" s="39"/>
      <c r="AF7" s="39"/>
      <c r="AG7" s="39"/>
      <c r="AH7" s="40"/>
      <c r="AI7" s="41"/>
      <c r="AJ7" s="42"/>
      <c r="AK7" s="42"/>
      <c r="AL7" s="35">
        <f>AL5</f>
        <v>15438431.85</v>
      </c>
    </row>
    <row r="9" spans="1:38" x14ac:dyDescent="0.25">
      <c r="AD9" s="32"/>
    </row>
    <row r="11" spans="1:38" x14ac:dyDescent="0.25">
      <c r="AA11" s="31"/>
    </row>
    <row r="12" spans="1:38" ht="15.5" x14ac:dyDescent="0.35">
      <c r="AA12" s="31"/>
      <c r="AD12" s="30"/>
      <c r="AE12" s="30"/>
      <c r="AF12" s="30"/>
      <c r="AG12" s="30"/>
      <c r="AL12" s="32"/>
    </row>
  </sheetData>
  <mergeCells count="33">
    <mergeCell ref="AD3:AD4"/>
    <mergeCell ref="AE3:AE4"/>
    <mergeCell ref="AH3:AH4"/>
    <mergeCell ref="AI3:AI4"/>
    <mergeCell ref="B3:B4"/>
    <mergeCell ref="D3:D4"/>
    <mergeCell ref="E3:F3"/>
    <mergeCell ref="G3:G4"/>
    <mergeCell ref="H3:H4"/>
    <mergeCell ref="C3:C4"/>
    <mergeCell ref="I3:J3"/>
    <mergeCell ref="K3:O3"/>
    <mergeCell ref="W2:AB2"/>
    <mergeCell ref="Q3:Q4"/>
    <mergeCell ref="R3:R4"/>
    <mergeCell ref="T3:T4"/>
    <mergeCell ref="AB3:AB4"/>
    <mergeCell ref="K6:O6"/>
    <mergeCell ref="AD2:AL2"/>
    <mergeCell ref="AG3:AG4"/>
    <mergeCell ref="AJ3:AJ4"/>
    <mergeCell ref="AK3:AK4"/>
    <mergeCell ref="AL3:AL4"/>
    <mergeCell ref="E2:O2"/>
    <mergeCell ref="AF3:AF4"/>
    <mergeCell ref="Z3:Z4"/>
    <mergeCell ref="AA3:AA4"/>
    <mergeCell ref="U3:U4"/>
    <mergeCell ref="W3:W4"/>
    <mergeCell ref="X3:X4"/>
    <mergeCell ref="Y3:Y4"/>
    <mergeCell ref="Q2:R2"/>
    <mergeCell ref="T2:U2"/>
  </mergeCells>
  <pageMargins left="0.74803149606299213" right="0.74803149606299213" top="0.98425196850393704" bottom="0.98425196850393704" header="0" footer="0"/>
  <pageSetup paperSize="8" scale="3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0" zoomScaleNormal="70" workbookViewId="0">
      <selection activeCell="E38" sqref="E38"/>
    </sheetView>
  </sheetViews>
  <sheetFormatPr defaultColWidth="9.26953125" defaultRowHeight="12.5" x14ac:dyDescent="0.25"/>
  <cols>
    <col min="1" max="1" width="9.26953125" style="3" customWidth="1"/>
    <col min="2" max="2" width="15.7265625" style="3" customWidth="1"/>
    <col min="3" max="3" width="42.26953125" style="3" customWidth="1"/>
    <col min="4" max="4" width="26.453125" style="3" customWidth="1"/>
    <col min="5" max="5" width="21.26953125" style="3" customWidth="1"/>
    <col min="6" max="6" width="28.54296875" style="3" customWidth="1"/>
    <col min="7" max="16384" width="9.26953125" style="3"/>
  </cols>
  <sheetData>
    <row r="1" spans="1:10" x14ac:dyDescent="0.25">
      <c r="E1" s="33"/>
    </row>
    <row r="2" spans="1:10" ht="62" x14ac:dyDescent="0.25">
      <c r="A2" s="27" t="s">
        <v>84</v>
      </c>
      <c r="B2" s="28" t="s">
        <v>77</v>
      </c>
      <c r="C2" s="27" t="s">
        <v>78</v>
      </c>
      <c r="D2" s="27" t="s">
        <v>83</v>
      </c>
      <c r="E2" s="27" t="s">
        <v>81</v>
      </c>
      <c r="F2" s="27" t="s">
        <v>82</v>
      </c>
    </row>
    <row r="3" spans="1:10" ht="46.5" x14ac:dyDescent="0.35">
      <c r="A3" s="19" t="s">
        <v>40</v>
      </c>
      <c r="B3" s="21" t="s">
        <v>73</v>
      </c>
      <c r="C3" s="20" t="s">
        <v>79</v>
      </c>
      <c r="D3" s="26">
        <v>9476</v>
      </c>
      <c r="E3" s="25">
        <f>ROUND(1.0225*1.0145*(1+0.0175*6/12),4)</f>
        <v>1.0464</v>
      </c>
      <c r="F3" s="22">
        <f>ROUND(D3*E3,2)</f>
        <v>9915.69</v>
      </c>
      <c r="G3" s="2"/>
      <c r="H3" s="18"/>
      <c r="I3" s="2"/>
      <c r="J3" s="2"/>
    </row>
    <row r="4" spans="1:10" ht="46.5" x14ac:dyDescent="0.35">
      <c r="A4" s="19" t="s">
        <v>22</v>
      </c>
      <c r="B4" s="21" t="s">
        <v>74</v>
      </c>
      <c r="C4" s="20" t="s">
        <v>80</v>
      </c>
      <c r="D4" s="26">
        <v>5224</v>
      </c>
      <c r="E4" s="25">
        <f>E3</f>
        <v>1.0464</v>
      </c>
      <c r="F4" s="22">
        <f>ROUND(D4*E4,2)</f>
        <v>5466.39</v>
      </c>
      <c r="G4" s="2"/>
      <c r="H4" s="18"/>
    </row>
    <row r="15" spans="1:10" x14ac:dyDescent="0.25">
      <c r="C15" s="31"/>
      <c r="D15" s="31"/>
    </row>
    <row r="17" spans="3:3" x14ac:dyDescent="0.25">
      <c r="C17" s="31"/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zoomScale="80" zoomScaleNormal="80" workbookViewId="0">
      <selection activeCell="I10" sqref="I10"/>
    </sheetView>
  </sheetViews>
  <sheetFormatPr defaultColWidth="9.26953125" defaultRowHeight="12.5" x14ac:dyDescent="0.25"/>
  <cols>
    <col min="1" max="1" width="9.26953125" style="1" customWidth="1"/>
    <col min="2" max="2" width="5.26953125" style="1" customWidth="1"/>
    <col min="3" max="3" width="24.7265625" style="1" customWidth="1"/>
    <col min="4" max="4" width="14" style="1" customWidth="1"/>
    <col min="5" max="5" width="9.453125" style="1" customWidth="1"/>
    <col min="6" max="16384" width="9.26953125" style="1"/>
  </cols>
  <sheetData>
    <row r="2" spans="2:7" ht="28" x14ac:dyDescent="0.25">
      <c r="B2" s="6" t="s">
        <v>84</v>
      </c>
      <c r="C2" s="6" t="s">
        <v>15</v>
      </c>
      <c r="D2" s="6" t="s">
        <v>10</v>
      </c>
      <c r="E2" s="6" t="s">
        <v>29</v>
      </c>
    </row>
    <row r="3" spans="2:7" ht="16.5" customHeight="1" x14ac:dyDescent="0.25">
      <c r="B3" s="105" t="s">
        <v>40</v>
      </c>
      <c r="C3" s="104" t="s">
        <v>18</v>
      </c>
      <c r="D3" s="6" t="s">
        <v>49</v>
      </c>
      <c r="E3" s="23">
        <v>17.47</v>
      </c>
    </row>
    <row r="4" spans="2:7" ht="16.5" customHeight="1" x14ac:dyDescent="0.25">
      <c r="B4" s="106"/>
      <c r="C4" s="104"/>
      <c r="D4" s="6" t="s">
        <v>50</v>
      </c>
      <c r="E4" s="23">
        <v>35.380000000000003</v>
      </c>
    </row>
    <row r="5" spans="2:7" ht="17" x14ac:dyDescent="0.25">
      <c r="B5" s="106"/>
      <c r="C5" s="104"/>
      <c r="D5" s="6" t="s">
        <v>51</v>
      </c>
      <c r="E5" s="23">
        <v>1.3420000000000001</v>
      </c>
    </row>
    <row r="6" spans="2:7" ht="17" x14ac:dyDescent="0.25">
      <c r="B6" s="106"/>
      <c r="C6" s="104"/>
      <c r="D6" s="6" t="s">
        <v>52</v>
      </c>
      <c r="E6" s="23">
        <v>500</v>
      </c>
    </row>
    <row r="7" spans="2:7" ht="17" x14ac:dyDescent="0.25">
      <c r="B7" s="106"/>
      <c r="C7" s="104"/>
      <c r="D7" s="6" t="s">
        <v>53</v>
      </c>
      <c r="E7" s="23">
        <v>2.2010000000000001</v>
      </c>
    </row>
    <row r="8" spans="2:7" ht="17" x14ac:dyDescent="0.25">
      <c r="B8" s="106"/>
      <c r="C8" s="104"/>
      <c r="D8" s="6" t="s">
        <v>54</v>
      </c>
      <c r="E8" s="23">
        <v>0.66300000000000003</v>
      </c>
    </row>
    <row r="9" spans="2:7" ht="17" x14ac:dyDescent="0.25">
      <c r="B9" s="106"/>
      <c r="C9" s="104"/>
      <c r="D9" s="6" t="s">
        <v>55</v>
      </c>
      <c r="E9" s="23">
        <v>1.226</v>
      </c>
      <c r="G9" s="7"/>
    </row>
    <row r="10" spans="2:7" ht="17" x14ac:dyDescent="0.25">
      <c r="B10" s="107"/>
      <c r="C10" s="104"/>
      <c r="D10" s="6" t="s">
        <v>56</v>
      </c>
      <c r="E10" s="23">
        <v>0.63600000000000001</v>
      </c>
    </row>
    <row r="11" spans="2:7" ht="17" x14ac:dyDescent="0.25">
      <c r="B11" s="105" t="s">
        <v>22</v>
      </c>
      <c r="C11" s="104" t="s">
        <v>39</v>
      </c>
      <c r="D11" s="6" t="s">
        <v>57</v>
      </c>
      <c r="E11" s="16">
        <v>0.438</v>
      </c>
    </row>
    <row r="12" spans="2:7" ht="17" x14ac:dyDescent="0.25">
      <c r="B12" s="106"/>
      <c r="C12" s="104"/>
      <c r="D12" s="6" t="s">
        <v>58</v>
      </c>
      <c r="E12" s="16">
        <v>1.048</v>
      </c>
    </row>
    <row r="13" spans="2:7" ht="17" x14ac:dyDescent="0.25">
      <c r="B13" s="106"/>
      <c r="C13" s="104"/>
      <c r="D13" s="6" t="s">
        <v>59</v>
      </c>
      <c r="E13" s="16">
        <v>0.372</v>
      </c>
    </row>
    <row r="14" spans="2:7" ht="17" x14ac:dyDescent="0.25">
      <c r="B14" s="107"/>
      <c r="C14" s="104"/>
      <c r="D14" s="6" t="s">
        <v>60</v>
      </c>
      <c r="E14" s="16">
        <v>1.39</v>
      </c>
    </row>
    <row r="15" spans="2:7" ht="17" x14ac:dyDescent="0.25">
      <c r="B15" s="105" t="s">
        <v>23</v>
      </c>
      <c r="C15" s="104" t="s">
        <v>5</v>
      </c>
      <c r="D15" s="6" t="s">
        <v>61</v>
      </c>
      <c r="E15" s="16">
        <v>0.58899999999999997</v>
      </c>
    </row>
    <row r="16" spans="2:7" ht="17" x14ac:dyDescent="0.25">
      <c r="B16" s="106"/>
      <c r="C16" s="104"/>
      <c r="D16" s="6" t="s">
        <v>62</v>
      </c>
      <c r="E16" s="16">
        <v>0.626</v>
      </c>
    </row>
    <row r="17" spans="2:7" ht="17" x14ac:dyDescent="0.25">
      <c r="B17" s="106"/>
      <c r="C17" s="104"/>
      <c r="D17" s="6" t="s">
        <v>63</v>
      </c>
      <c r="E17" s="16">
        <v>0.67300000000000004</v>
      </c>
    </row>
    <row r="18" spans="2:7" ht="17" x14ac:dyDescent="0.25">
      <c r="B18" s="107"/>
      <c r="C18" s="104"/>
      <c r="D18" s="6" t="s">
        <v>64</v>
      </c>
      <c r="E18" s="16">
        <v>0.626</v>
      </c>
    </row>
    <row r="19" spans="2:7" ht="17" x14ac:dyDescent="0.25">
      <c r="B19" s="105" t="s">
        <v>24</v>
      </c>
      <c r="C19" s="104" t="s">
        <v>41</v>
      </c>
      <c r="D19" s="6" t="s">
        <v>65</v>
      </c>
      <c r="E19" s="16">
        <v>1</v>
      </c>
    </row>
    <row r="20" spans="2:7" ht="17" x14ac:dyDescent="0.25">
      <c r="B20" s="106"/>
      <c r="C20" s="104"/>
      <c r="D20" s="6" t="s">
        <v>66</v>
      </c>
      <c r="E20" s="17">
        <v>6.6666666666666671E-3</v>
      </c>
      <c r="G20" s="7"/>
    </row>
    <row r="21" spans="2:7" ht="17" x14ac:dyDescent="0.25">
      <c r="B21" s="106"/>
      <c r="C21" s="104"/>
      <c r="D21" s="6" t="s">
        <v>67</v>
      </c>
      <c r="E21" s="16">
        <v>1</v>
      </c>
    </row>
    <row r="22" spans="2:7" ht="17" x14ac:dyDescent="0.25">
      <c r="B22" s="107"/>
      <c r="C22" s="104"/>
      <c r="D22" s="6" t="s">
        <v>68</v>
      </c>
      <c r="E22" s="17">
        <v>3.6363636363636364E-3</v>
      </c>
    </row>
  </sheetData>
  <mergeCells count="8">
    <mergeCell ref="C19:C22"/>
    <mergeCell ref="B15:B18"/>
    <mergeCell ref="C3:C10"/>
    <mergeCell ref="C11:C14"/>
    <mergeCell ref="C15:C18"/>
    <mergeCell ref="B3:B10"/>
    <mergeCell ref="B19:B22"/>
    <mergeCell ref="B11:B14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"/>
  <sheetViews>
    <sheetView zoomScale="80" zoomScaleNormal="80" workbookViewId="0">
      <selection activeCell="A47" sqref="A47"/>
    </sheetView>
  </sheetViews>
  <sheetFormatPr defaultColWidth="9.26953125" defaultRowHeight="12.5" x14ac:dyDescent="0.25"/>
  <cols>
    <col min="1" max="1" width="9.26953125" style="1" customWidth="1"/>
    <col min="2" max="2" width="34.7265625" style="1" customWidth="1"/>
    <col min="3" max="16384" width="9.26953125" style="1"/>
  </cols>
  <sheetData>
    <row r="3" spans="2:6" ht="56" x14ac:dyDescent="0.25">
      <c r="B3" s="5" t="s">
        <v>19</v>
      </c>
      <c r="C3" s="6" t="s">
        <v>10</v>
      </c>
      <c r="D3" s="6" t="s">
        <v>4</v>
      </c>
      <c r="E3" s="6" t="s">
        <v>3</v>
      </c>
      <c r="F3" s="6" t="s">
        <v>2</v>
      </c>
    </row>
    <row r="4" spans="2:6" ht="42" x14ac:dyDescent="0.25">
      <c r="B4" s="8" t="s">
        <v>32</v>
      </c>
      <c r="C4" s="6" t="s">
        <v>69</v>
      </c>
      <c r="D4" s="6">
        <v>1.25</v>
      </c>
      <c r="E4" s="6">
        <v>1.1000000000000001</v>
      </c>
      <c r="F4" s="6">
        <v>1</v>
      </c>
    </row>
    <row r="5" spans="2:6" ht="42" x14ac:dyDescent="0.25">
      <c r="B5" s="8" t="s">
        <v>38</v>
      </c>
      <c r="C5" s="6" t="s">
        <v>70</v>
      </c>
      <c r="D5" s="6">
        <v>1.25</v>
      </c>
      <c r="E5" s="6">
        <v>1.1000000000000001</v>
      </c>
      <c r="F5" s="6">
        <v>1</v>
      </c>
    </row>
    <row r="6" spans="2:6" ht="42" x14ac:dyDescent="0.25">
      <c r="B6" s="8" t="s">
        <v>26</v>
      </c>
      <c r="C6" s="6" t="s">
        <v>71</v>
      </c>
      <c r="D6" s="6">
        <v>1.1499999999999999</v>
      </c>
      <c r="E6" s="6">
        <v>1.1000000000000001</v>
      </c>
      <c r="F6" s="6">
        <v>1</v>
      </c>
    </row>
    <row r="7" spans="2:6" ht="42" x14ac:dyDescent="0.25">
      <c r="B7" s="8" t="s">
        <v>17</v>
      </c>
      <c r="C7" s="6" t="s">
        <v>72</v>
      </c>
      <c r="D7" s="6">
        <v>1.1499999999999999</v>
      </c>
      <c r="E7" s="6">
        <v>1.1000000000000001</v>
      </c>
      <c r="F7" s="6">
        <v>1</v>
      </c>
    </row>
  </sheetData>
  <sheetProtection sheet="1" objects="1" scenarios="1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"/>
  <sheetViews>
    <sheetView tabSelected="1" workbookViewId="0">
      <selection activeCell="D6" sqref="D6"/>
    </sheetView>
  </sheetViews>
  <sheetFormatPr defaultColWidth="8.90625" defaultRowHeight="13" x14ac:dyDescent="0.3"/>
  <cols>
    <col min="1" max="3" width="8.90625" style="66"/>
    <col min="4" max="4" width="24.08984375" style="66" customWidth="1"/>
    <col min="5" max="16384" width="8.90625" style="66"/>
  </cols>
  <sheetData>
    <row r="3" spans="2:9" ht="61.5" customHeight="1" x14ac:dyDescent="0.3">
      <c r="B3" s="64" t="s">
        <v>102</v>
      </c>
      <c r="C3" s="64" t="s">
        <v>103</v>
      </c>
      <c r="D3" s="64" t="s">
        <v>104</v>
      </c>
      <c r="E3" s="65"/>
      <c r="F3" s="65"/>
      <c r="G3" s="65"/>
      <c r="H3" s="65"/>
      <c r="I3" s="65"/>
    </row>
    <row r="4" spans="2:9" ht="39" x14ac:dyDescent="0.3">
      <c r="B4" s="67"/>
      <c r="C4" s="68" t="s">
        <v>105</v>
      </c>
      <c r="D4" s="69">
        <f>SUM(D5:D6)</f>
        <v>15438431.85</v>
      </c>
      <c r="E4" s="65"/>
      <c r="F4" s="65"/>
      <c r="G4" s="65"/>
      <c r="H4" s="65"/>
      <c r="I4" s="65"/>
    </row>
    <row r="5" spans="2:9" x14ac:dyDescent="0.3">
      <c r="B5" s="70">
        <v>1</v>
      </c>
      <c r="C5" s="70">
        <v>2021</v>
      </c>
      <c r="D5" s="71">
        <v>3849033.69</v>
      </c>
      <c r="E5" s="65"/>
      <c r="F5" s="65"/>
      <c r="G5" s="65"/>
      <c r="H5" s="65"/>
      <c r="I5" s="65"/>
    </row>
    <row r="6" spans="2:9" x14ac:dyDescent="0.3">
      <c r="B6" s="70">
        <v>2</v>
      </c>
      <c r="C6" s="70">
        <v>2022</v>
      </c>
      <c r="D6" s="71">
        <v>11589398.16</v>
      </c>
      <c r="E6" s="65"/>
      <c r="F6" s="65"/>
      <c r="G6" s="65"/>
      <c r="H6" s="65"/>
      <c r="I6" s="65"/>
    </row>
    <row r="7" spans="2:9" x14ac:dyDescent="0.3">
      <c r="B7" s="65"/>
      <c r="C7" s="65"/>
      <c r="D7" s="65"/>
      <c r="E7" s="65"/>
      <c r="F7" s="65"/>
      <c r="G7" s="65"/>
      <c r="H7" s="65"/>
      <c r="I7" s="65"/>
    </row>
    <row r="8" spans="2:9" x14ac:dyDescent="0.3">
      <c r="B8" s="65"/>
      <c r="C8" s="65"/>
      <c r="D8" s="65"/>
      <c r="E8" s="65"/>
      <c r="F8" s="65"/>
      <c r="G8" s="65"/>
      <c r="H8" s="65"/>
      <c r="I8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2.1.Титул</vt:lpstr>
      <vt:lpstr>2.2.Расчет</vt:lpstr>
      <vt:lpstr>2.3.СтоимостьЕдТрудоемкости</vt:lpstr>
      <vt:lpstr>2.4.Коэф_и_показатели</vt:lpstr>
      <vt:lpstr>2.5.SLA</vt:lpstr>
      <vt:lpstr>2.6.Свод по годам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Андронова Елена Васильевна</cp:lastModifiedBy>
  <cp:lastPrinted>2018-10-25T15:08:53Z</cp:lastPrinted>
  <dcterms:created xsi:type="dcterms:W3CDTF">2004-05-16T18:44:46Z</dcterms:created>
  <dcterms:modified xsi:type="dcterms:W3CDTF">2021-06-09T10:35:38Z</dcterms:modified>
</cp:coreProperties>
</file>