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Бэк-Оффис\_ГБУ ИГ\_Публикации\555-532_развитие УДРВС_Володина\"/>
    </mc:Choice>
  </mc:AlternateContent>
  <bookViews>
    <workbookView xWindow="0" yWindow="0" windowWidth="28800" windowHeight="12432"/>
  </bookViews>
  <sheets>
    <sheet name="Титул 2.1" sheetId="55" r:id="rId1"/>
    <sheet name="2.2 Итого_стоим-ть" sheetId="56" r:id="rId2"/>
    <sheet name="2.3. ФТ" sheetId="52" r:id="rId3"/>
    <sheet name="2.4 Трудоемкость" sheetId="28" r:id="rId4"/>
    <sheet name="2.5 Стоимость" sheetId="34" r:id="rId5"/>
    <sheet name="2.6 Коэффициенты" sheetId="43" r:id="rId6"/>
    <sheet name="2.7 ИБ по МРР" sheetId="54" r:id="rId7"/>
  </sheets>
  <definedNames>
    <definedName name="_ftn1" localSheetId="3">'2.4 Трудоемкость'!#REF!</definedName>
    <definedName name="_ftnref1" localSheetId="3">'2.4 Трудоемкость'!#REF!</definedName>
    <definedName name="_GoBack" localSheetId="3">'2.4 Трудоемкость'!#REF!</definedName>
    <definedName name="_Toc424036212" localSheetId="3">'2.4 Трудоемкость'!#REF!</definedName>
    <definedName name="_xlnm._FilterDatabase" localSheetId="2" hidden="1">'2.3. ФТ'!$A$3:$I$345</definedName>
    <definedName name="_xlnm.Print_Titles" localSheetId="3">'2.4 Трудоемкость'!$A:$B,'2.4 Трудоемкость'!$4:$5</definedName>
  </definedNames>
  <calcPr calcId="191029"/>
</workbook>
</file>

<file path=xl/calcChain.xml><?xml version="1.0" encoding="utf-8"?>
<calcChain xmlns="http://schemas.openxmlformats.org/spreadsheetml/2006/main">
  <c r="C10" i="56" l="1"/>
  <c r="C15" i="56"/>
  <c r="D15" i="56"/>
  <c r="E333" i="52" l="1"/>
  <c r="F333" i="52"/>
  <c r="G333" i="52"/>
  <c r="H333" i="52"/>
  <c r="D333" i="52"/>
  <c r="E304" i="52"/>
  <c r="F304" i="52"/>
  <c r="G304" i="52"/>
  <c r="H304" i="52"/>
  <c r="D304" i="52"/>
  <c r="D291" i="52"/>
  <c r="D261" i="52"/>
  <c r="D246" i="52"/>
  <c r="D221" i="52"/>
  <c r="D209" i="52"/>
  <c r="E167" i="52"/>
  <c r="F167" i="52"/>
  <c r="G167" i="52"/>
  <c r="H167" i="52"/>
  <c r="E90" i="52"/>
  <c r="D90" i="52"/>
  <c r="H4" i="52"/>
  <c r="G4" i="52"/>
  <c r="F4" i="52"/>
  <c r="E4" i="52"/>
  <c r="D4" i="52"/>
  <c r="I289" i="52" l="1"/>
  <c r="I244" i="52"/>
  <c r="E6" i="34" l="1"/>
  <c r="D5" i="54" l="1"/>
  <c r="D4" i="54"/>
  <c r="G18" i="54" l="1"/>
  <c r="F18" i="54" l="1"/>
  <c r="F2" i="54"/>
  <c r="F5" i="54"/>
  <c r="F4" i="54"/>
  <c r="F3" i="54"/>
  <c r="I12" i="54" l="1"/>
  <c r="I13" i="54"/>
  <c r="I15" i="54"/>
  <c r="I14" i="54"/>
  <c r="I11" i="54"/>
  <c r="F39" i="54" l="1"/>
  <c r="F33" i="54"/>
  <c r="F26" i="54"/>
  <c r="I38" i="54" l="1"/>
  <c r="I37" i="54"/>
  <c r="I31" i="54"/>
  <c r="I30" i="54"/>
  <c r="I22" i="54"/>
  <c r="I24" i="54"/>
  <c r="I23" i="54"/>
  <c r="L39" i="54"/>
  <c r="O39" i="54" s="1"/>
  <c r="G39" i="54"/>
  <c r="Q39" i="54" s="1"/>
  <c r="I35" i="54"/>
  <c r="L33" i="54"/>
  <c r="O33" i="54" s="1"/>
  <c r="G33" i="54"/>
  <c r="Q33" i="54" s="1"/>
  <c r="P33" i="54"/>
  <c r="I32" i="54"/>
  <c r="I29" i="54"/>
  <c r="I28" i="54"/>
  <c r="L26" i="54"/>
  <c r="O26" i="54" s="1"/>
  <c r="G26" i="54"/>
  <c r="L18" i="54"/>
  <c r="O18" i="54" s="1"/>
  <c r="Q18" i="54"/>
  <c r="I16" i="54"/>
  <c r="I17" i="54"/>
  <c r="I33" i="54" l="1"/>
  <c r="R33" i="54" s="1"/>
  <c r="S33" i="54" s="1"/>
  <c r="U33" i="54" s="1"/>
  <c r="V33" i="54" s="1"/>
  <c r="P26" i="54"/>
  <c r="I25" i="54"/>
  <c r="Q26" i="54"/>
  <c r="I20" i="54"/>
  <c r="I21" i="54"/>
  <c r="P18" i="54"/>
  <c r="I36" i="54"/>
  <c r="I39" i="54" s="1"/>
  <c r="R39" i="54" s="1"/>
  <c r="P39" i="54"/>
  <c r="S39" i="54" l="1"/>
  <c r="U39" i="54" s="1"/>
  <c r="V39" i="54" s="1"/>
  <c r="I26" i="54"/>
  <c r="R26" i="54" s="1"/>
  <c r="S26" i="54" s="1"/>
  <c r="U26" i="54" s="1"/>
  <c r="V26" i="54" s="1"/>
  <c r="I18" i="54"/>
  <c r="R18" i="54" s="1"/>
  <c r="S18" i="54" s="1"/>
  <c r="U18" i="54" s="1"/>
  <c r="V18" i="54" s="1"/>
  <c r="V41" i="54" l="1"/>
  <c r="C33" i="34" s="1"/>
  <c r="I290" i="52" l="1"/>
  <c r="I288" i="52"/>
  <c r="I287" i="52"/>
  <c r="I286" i="52"/>
  <c r="I285" i="52"/>
  <c r="I284" i="52"/>
  <c r="I283" i="52"/>
  <c r="I282" i="52"/>
  <c r="I281" i="52"/>
  <c r="I280" i="52"/>
  <c r="I279" i="52"/>
  <c r="I245" i="52"/>
  <c r="I243" i="52"/>
  <c r="I242" i="52"/>
  <c r="I241" i="52"/>
  <c r="I240" i="52"/>
  <c r="I239" i="52"/>
  <c r="I325" i="52" l="1"/>
  <c r="I324" i="52"/>
  <c r="I323" i="52"/>
  <c r="I322" i="52"/>
  <c r="I321" i="52"/>
  <c r="I320" i="52"/>
  <c r="I319" i="52"/>
  <c r="I318" i="52"/>
  <c r="I317" i="52"/>
  <c r="I316" i="52"/>
  <c r="I315" i="52"/>
  <c r="I314" i="52"/>
  <c r="I313" i="52"/>
  <c r="I312" i="52"/>
  <c r="H90" i="52"/>
  <c r="G90" i="52"/>
  <c r="F90" i="52"/>
  <c r="I125" i="52"/>
  <c r="I124" i="52"/>
  <c r="I123" i="52"/>
  <c r="I122" i="52"/>
  <c r="I121" i="52"/>
  <c r="I120" i="52"/>
  <c r="I119" i="52"/>
  <c r="I118" i="52"/>
  <c r="I117" i="52"/>
  <c r="I116" i="52"/>
  <c r="I115" i="52"/>
  <c r="I114" i="52"/>
  <c r="I113" i="52"/>
  <c r="I112" i="52"/>
  <c r="I111" i="52"/>
  <c r="I110" i="52"/>
  <c r="I109" i="52"/>
  <c r="I108" i="52"/>
  <c r="I107" i="52"/>
  <c r="I106" i="52"/>
  <c r="I105" i="52"/>
  <c r="I104" i="52"/>
  <c r="I103" i="52"/>
  <c r="I102" i="52"/>
  <c r="I101" i="52"/>
  <c r="I100" i="52"/>
  <c r="I99" i="52"/>
  <c r="I98" i="52"/>
  <c r="I97" i="52"/>
  <c r="I96" i="52"/>
  <c r="I95" i="52"/>
  <c r="I94" i="52"/>
  <c r="I93" i="52"/>
  <c r="I92" i="52"/>
  <c r="I91" i="52"/>
  <c r="A92" i="52"/>
  <c r="A93" i="52" s="1"/>
  <c r="A94" i="52" s="1"/>
  <c r="A95" i="52" s="1"/>
  <c r="A96" i="52" s="1"/>
  <c r="A97" i="52" s="1"/>
  <c r="A98" i="52" s="1"/>
  <c r="A99" i="52" s="1"/>
  <c r="A100" i="52" s="1"/>
  <c r="A101" i="52" s="1"/>
  <c r="A102" i="52" s="1"/>
  <c r="A103" i="52" s="1"/>
  <c r="A104" i="52" s="1"/>
  <c r="A105" i="52" s="1"/>
  <c r="A106" i="52" s="1"/>
  <c r="A107" i="52" s="1"/>
  <c r="A108" i="52" s="1"/>
  <c r="A109" i="52" s="1"/>
  <c r="A110" i="52" s="1"/>
  <c r="A111" i="52" s="1"/>
  <c r="A112" i="52" s="1"/>
  <c r="A113" i="52" s="1"/>
  <c r="A114" i="52" s="1"/>
  <c r="A115" i="52" s="1"/>
  <c r="A116" i="52" s="1"/>
  <c r="A117" i="52" s="1"/>
  <c r="A118" i="52" s="1"/>
  <c r="A119" i="52" s="1"/>
  <c r="A120" i="52" s="1"/>
  <c r="A121" i="52" s="1"/>
  <c r="A122" i="52" s="1"/>
  <c r="A123" i="52" s="1"/>
  <c r="A124" i="52" s="1"/>
  <c r="A125" i="52" s="1"/>
  <c r="A126" i="52" s="1"/>
  <c r="A127" i="52" s="1"/>
  <c r="A128" i="52" s="1"/>
  <c r="A129" i="52" s="1"/>
  <c r="A130" i="52" s="1"/>
  <c r="A131" i="52" s="1"/>
  <c r="A132" i="52" s="1"/>
  <c r="A133" i="52" s="1"/>
  <c r="A134" i="52" s="1"/>
  <c r="A135" i="52" s="1"/>
  <c r="A136" i="52" s="1"/>
  <c r="A137" i="52" s="1"/>
  <c r="A138" i="52" s="1"/>
  <c r="A139" i="52" s="1"/>
  <c r="A140" i="52" s="1"/>
  <c r="A141" i="52" s="1"/>
  <c r="A142" i="52" s="1"/>
  <c r="A143" i="52" s="1"/>
  <c r="A144" i="52" s="1"/>
  <c r="A145" i="52" s="1"/>
  <c r="A146" i="52" s="1"/>
  <c r="A147" i="52" s="1"/>
  <c r="A148" i="52" s="1"/>
  <c r="A149" i="52" s="1"/>
  <c r="A150" i="52" s="1"/>
  <c r="A151" i="52" s="1"/>
  <c r="A152" i="52" s="1"/>
  <c r="A153" i="52" s="1"/>
  <c r="A154" i="52" s="1"/>
  <c r="A155" i="52" s="1"/>
  <c r="A156" i="52" s="1"/>
  <c r="A157" i="52" s="1"/>
  <c r="A158" i="52" s="1"/>
  <c r="A159" i="52" s="1"/>
  <c r="A160" i="52" s="1"/>
  <c r="A161" i="52" s="1"/>
  <c r="A162" i="52" s="1"/>
  <c r="A163" i="52" s="1"/>
  <c r="A164" i="52" s="1"/>
  <c r="A165" i="52" s="1"/>
  <c r="I126" i="52"/>
  <c r="I127" i="52"/>
  <c r="I128" i="52"/>
  <c r="I129" i="52"/>
  <c r="I130" i="52"/>
  <c r="I131" i="52"/>
  <c r="I132" i="52"/>
  <c r="I133" i="52"/>
  <c r="I134" i="52"/>
  <c r="I135" i="52"/>
  <c r="I136" i="52"/>
  <c r="I137" i="52"/>
  <c r="I138" i="52"/>
  <c r="I139" i="52"/>
  <c r="I140" i="52"/>
  <c r="I141" i="52"/>
  <c r="I142" i="52"/>
  <c r="I143" i="52"/>
  <c r="I144" i="52"/>
  <c r="I145" i="52"/>
  <c r="I146" i="52"/>
  <c r="I147" i="52"/>
  <c r="I148" i="52"/>
  <c r="I149" i="52"/>
  <c r="I150" i="52"/>
  <c r="I151" i="52"/>
  <c r="I152" i="52"/>
  <c r="I153" i="52"/>
  <c r="I154" i="52"/>
  <c r="I155" i="52"/>
  <c r="I156" i="52"/>
  <c r="I157" i="52"/>
  <c r="I158" i="52"/>
  <c r="I159" i="52"/>
  <c r="I160" i="52"/>
  <c r="I161" i="52"/>
  <c r="I162" i="52"/>
  <c r="I163" i="52"/>
  <c r="I164" i="52"/>
  <c r="I165" i="52"/>
  <c r="D167" i="52"/>
  <c r="D166" i="52" s="1"/>
  <c r="I168" i="52"/>
  <c r="I169" i="52"/>
  <c r="I170" i="52"/>
  <c r="I171" i="52"/>
  <c r="I172" i="52"/>
  <c r="I173" i="52"/>
  <c r="I174" i="52"/>
  <c r="I175" i="52"/>
  <c r="I176" i="52"/>
  <c r="I177" i="52"/>
  <c r="I178" i="52"/>
  <c r="I179" i="52"/>
  <c r="I180" i="52"/>
  <c r="I181" i="52"/>
  <c r="I182" i="52"/>
  <c r="I183" i="52"/>
  <c r="I184" i="52"/>
  <c r="I185" i="52"/>
  <c r="I186" i="52"/>
  <c r="I187" i="52"/>
  <c r="I90" i="52" l="1"/>
  <c r="G13" i="28"/>
  <c r="F13" i="28"/>
  <c r="E13" i="28"/>
  <c r="D13" i="28"/>
  <c r="C13" i="28"/>
  <c r="A335" i="52"/>
  <c r="A336" i="52" s="1"/>
  <c r="A337" i="52" s="1"/>
  <c r="A338" i="52" s="1"/>
  <c r="A339" i="52" s="1"/>
  <c r="A340" i="52" s="1"/>
  <c r="A341" i="52" s="1"/>
  <c r="A342" i="52" s="1"/>
  <c r="A343" i="52" s="1"/>
  <c r="A344" i="52" s="1"/>
  <c r="A345" i="52" s="1"/>
  <c r="G12" i="28"/>
  <c r="F12" i="28"/>
  <c r="E12" i="28"/>
  <c r="D12" i="28"/>
  <c r="C12" i="28"/>
  <c r="I308" i="52"/>
  <c r="I307" i="52"/>
  <c r="I306" i="52"/>
  <c r="I305" i="52"/>
  <c r="A306" i="52"/>
  <c r="A307" i="52" s="1"/>
  <c r="A308" i="52" s="1"/>
  <c r="A309" i="52" s="1"/>
  <c r="A310" i="52" s="1"/>
  <c r="A311" i="52" s="1"/>
  <c r="A312" i="52" s="1"/>
  <c r="A313" i="52" s="1"/>
  <c r="A314" i="52" s="1"/>
  <c r="A315" i="52" s="1"/>
  <c r="A316" i="52" s="1"/>
  <c r="A317" i="52" s="1"/>
  <c r="A318" i="52" s="1"/>
  <c r="A319" i="52" s="1"/>
  <c r="A320" i="52" s="1"/>
  <c r="A321" i="52" s="1"/>
  <c r="A322" i="52" s="1"/>
  <c r="A323" i="52" s="1"/>
  <c r="A324" i="52" s="1"/>
  <c r="A325" i="52" s="1"/>
  <c r="A326" i="52" s="1"/>
  <c r="A327" i="52" s="1"/>
  <c r="A328" i="52" s="1"/>
  <c r="A329" i="52" s="1"/>
  <c r="A330" i="52" s="1"/>
  <c r="A331" i="52" s="1"/>
  <c r="A332" i="52" s="1"/>
  <c r="H291" i="52"/>
  <c r="G11" i="28" s="1"/>
  <c r="G291" i="52"/>
  <c r="F11" i="28" s="1"/>
  <c r="F291" i="52"/>
  <c r="E11" i="28" s="1"/>
  <c r="E291" i="52"/>
  <c r="D11" i="28" s="1"/>
  <c r="C11" i="28"/>
  <c r="A293" i="52"/>
  <c r="A294" i="52" s="1"/>
  <c r="A295" i="52" s="1"/>
  <c r="A296" i="52" s="1"/>
  <c r="A297" i="52" s="1"/>
  <c r="A298" i="52" s="1"/>
  <c r="A299" i="52" s="1"/>
  <c r="A300" i="52" s="1"/>
  <c r="A301" i="52" s="1"/>
  <c r="A302" i="52" s="1"/>
  <c r="A303" i="52" s="1"/>
  <c r="H261" i="52"/>
  <c r="G261" i="52"/>
  <c r="F261" i="52"/>
  <c r="E261" i="52"/>
  <c r="A263" i="52"/>
  <c r="A264" i="52" s="1"/>
  <c r="A265" i="52" s="1"/>
  <c r="A266" i="52" s="1"/>
  <c r="A267" i="52" s="1"/>
  <c r="A268" i="52" s="1"/>
  <c r="A269" i="52" s="1"/>
  <c r="A270" i="52" s="1"/>
  <c r="A271" i="52" s="1"/>
  <c r="A272" i="52" s="1"/>
  <c r="A273" i="52" s="1"/>
  <c r="A274" i="52" s="1"/>
  <c r="A275" i="52" s="1"/>
  <c r="A276" i="52" s="1"/>
  <c r="A277" i="52" s="1"/>
  <c r="A278" i="52" s="1"/>
  <c r="A279" i="52" s="1"/>
  <c r="A280" i="52" s="1"/>
  <c r="A281" i="52" s="1"/>
  <c r="A282" i="52" s="1"/>
  <c r="A283" i="52" s="1"/>
  <c r="A284" i="52" s="1"/>
  <c r="A285" i="52" s="1"/>
  <c r="A286" i="52" s="1"/>
  <c r="A287" i="52" s="1"/>
  <c r="A288" i="52" s="1"/>
  <c r="A290" i="52" s="1"/>
  <c r="H246" i="52"/>
  <c r="G246" i="52"/>
  <c r="F246" i="52"/>
  <c r="E246" i="52"/>
  <c r="I247" i="52"/>
  <c r="A248" i="52"/>
  <c r="A249" i="52" s="1"/>
  <c r="A250" i="52" s="1"/>
  <c r="A251" i="52" s="1"/>
  <c r="A252" i="52" s="1"/>
  <c r="A253" i="52" s="1"/>
  <c r="A254" i="52" s="1"/>
  <c r="A255" i="52" s="1"/>
  <c r="A256" i="52" s="1"/>
  <c r="A257" i="52" s="1"/>
  <c r="A258" i="52" s="1"/>
  <c r="A259" i="52" s="1"/>
  <c r="A260" i="52" s="1"/>
  <c r="H221" i="52"/>
  <c r="G221" i="52"/>
  <c r="F221" i="52"/>
  <c r="E221" i="52"/>
  <c r="I229" i="52"/>
  <c r="I228" i="52"/>
  <c r="A223" i="52"/>
  <c r="A224" i="52" s="1"/>
  <c r="A225" i="52" s="1"/>
  <c r="A226" i="52" s="1"/>
  <c r="A227" i="52" s="1"/>
  <c r="A228" i="52" s="1"/>
  <c r="A229" i="52" s="1"/>
  <c r="A230" i="52" s="1"/>
  <c r="A231" i="52" s="1"/>
  <c r="A232" i="52" s="1"/>
  <c r="A233" i="52" s="1"/>
  <c r="A234" i="52" s="1"/>
  <c r="A235" i="52" s="1"/>
  <c r="A236" i="52" s="1"/>
  <c r="A237" i="52" s="1"/>
  <c r="A238" i="52" s="1"/>
  <c r="A239" i="52" s="1"/>
  <c r="A240" i="52" s="1"/>
  <c r="A241" i="52" s="1"/>
  <c r="A242" i="52" s="1"/>
  <c r="A243" i="52" s="1"/>
  <c r="A245" i="52" s="1"/>
  <c r="H209" i="52"/>
  <c r="G209" i="52"/>
  <c r="F209" i="52"/>
  <c r="E209" i="52"/>
  <c r="I219" i="52"/>
  <c r="I218" i="52"/>
  <c r="A211" i="52"/>
  <c r="A212" i="52" s="1"/>
  <c r="A213" i="52" s="1"/>
  <c r="A214" i="52" s="1"/>
  <c r="A215" i="52" s="1"/>
  <c r="A216" i="52" s="1"/>
  <c r="A217" i="52" s="1"/>
  <c r="A218" i="52" s="1"/>
  <c r="A219" i="52" s="1"/>
  <c r="A220" i="52" s="1"/>
  <c r="I208" i="52"/>
  <c r="I207" i="52"/>
  <c r="I195" i="52"/>
  <c r="I194" i="52"/>
  <c r="A169" i="52"/>
  <c r="A170" i="52" s="1"/>
  <c r="A171" i="52" s="1"/>
  <c r="A172" i="52" s="1"/>
  <c r="A173" i="52" s="1"/>
  <c r="A174" i="52" s="1"/>
  <c r="A175" i="52" s="1"/>
  <c r="A176" i="52" s="1"/>
  <c r="A177" i="52" s="1"/>
  <c r="A178" i="52" s="1"/>
  <c r="A179" i="52" s="1"/>
  <c r="A180" i="52" s="1"/>
  <c r="A181" i="52" s="1"/>
  <c r="A182" i="52" s="1"/>
  <c r="A183" i="52" s="1"/>
  <c r="A184" i="52" s="1"/>
  <c r="A185" i="52" s="1"/>
  <c r="A186" i="52" s="1"/>
  <c r="A187" i="52" s="1"/>
  <c r="A188" i="52" s="1"/>
  <c r="A189" i="52" s="1"/>
  <c r="A190" i="52" s="1"/>
  <c r="A191" i="52" s="1"/>
  <c r="A192" i="52" s="1"/>
  <c r="A193" i="52" s="1"/>
  <c r="A194" i="52" s="1"/>
  <c r="A195" i="52" s="1"/>
  <c r="A196" i="52" s="1"/>
  <c r="A197" i="52" s="1"/>
  <c r="A198" i="52" s="1"/>
  <c r="A199" i="52" s="1"/>
  <c r="A200" i="52" s="1"/>
  <c r="A201" i="52" s="1"/>
  <c r="A202" i="52" s="1"/>
  <c r="A203" i="52" s="1"/>
  <c r="A204" i="52" s="1"/>
  <c r="A205" i="52" s="1"/>
  <c r="A206" i="52" s="1"/>
  <c r="A207" i="52" s="1"/>
  <c r="A208" i="52" s="1"/>
  <c r="E9" i="28"/>
  <c r="D9" i="28"/>
  <c r="C9" i="28"/>
  <c r="H63" i="52"/>
  <c r="G63" i="52"/>
  <c r="F63" i="52"/>
  <c r="E63" i="52"/>
  <c r="D63" i="52"/>
  <c r="I64" i="52"/>
  <c r="A65" i="52"/>
  <c r="A66" i="52" s="1"/>
  <c r="A67" i="52" s="1"/>
  <c r="A68" i="52" s="1"/>
  <c r="A69" i="52" s="1"/>
  <c r="A70" i="52" s="1"/>
  <c r="A71" i="52" s="1"/>
  <c r="A72" i="52" s="1"/>
  <c r="A73" i="52" s="1"/>
  <c r="A74" i="52" s="1"/>
  <c r="A75" i="52" s="1"/>
  <c r="A76" i="52" s="1"/>
  <c r="A77" i="52" s="1"/>
  <c r="A78" i="52" s="1"/>
  <c r="A79" i="52" s="1"/>
  <c r="A80" i="52" s="1"/>
  <c r="A81" i="52" s="1"/>
  <c r="A82" i="52" s="1"/>
  <c r="A83" i="52" s="1"/>
  <c r="A84" i="52" s="1"/>
  <c r="A85" i="52" s="1"/>
  <c r="A86" i="52" s="1"/>
  <c r="A87" i="52" s="1"/>
  <c r="A88" i="52" s="1"/>
  <c r="A89" i="52" s="1"/>
  <c r="H55" i="52"/>
  <c r="G55" i="52"/>
  <c r="F55" i="52"/>
  <c r="E55" i="52"/>
  <c r="D55" i="52"/>
  <c r="A57" i="52"/>
  <c r="A58" i="52" s="1"/>
  <c r="A59" i="52" s="1"/>
  <c r="A60" i="52" s="1"/>
  <c r="A61" i="52" s="1"/>
  <c r="A62" i="52" s="1"/>
  <c r="H25" i="52"/>
  <c r="G25" i="52"/>
  <c r="F25" i="52"/>
  <c r="E25" i="52"/>
  <c r="D25" i="52"/>
  <c r="I49" i="52"/>
  <c r="I48" i="52"/>
  <c r="I34" i="52"/>
  <c r="I33" i="52"/>
  <c r="A27" i="52"/>
  <c r="A28" i="52" s="1"/>
  <c r="A29" i="52" s="1"/>
  <c r="A30" i="52" s="1"/>
  <c r="A31" i="52" s="1"/>
  <c r="A32" i="52" s="1"/>
  <c r="A33" i="52" s="1"/>
  <c r="A34" i="52" s="1"/>
  <c r="A35" i="52" s="1"/>
  <c r="A36" i="52" s="1"/>
  <c r="A37" i="52" s="1"/>
  <c r="A38" i="52" s="1"/>
  <c r="A39" i="52" s="1"/>
  <c r="A40" i="52" s="1"/>
  <c r="A41" i="52" s="1"/>
  <c r="A42" i="52" s="1"/>
  <c r="A43" i="52" s="1"/>
  <c r="A44" i="52" s="1"/>
  <c r="A45" i="52" s="1"/>
  <c r="A46" i="52" s="1"/>
  <c r="A47" i="52" s="1"/>
  <c r="A48" i="52" s="1"/>
  <c r="A49" i="52" s="1"/>
  <c r="A50" i="52" s="1"/>
  <c r="A51" i="52" s="1"/>
  <c r="A52" i="52" s="1"/>
  <c r="A53" i="52" s="1"/>
  <c r="A54" i="52" s="1"/>
  <c r="D24" i="52" l="1"/>
  <c r="D3" i="52" s="1"/>
  <c r="G166" i="52"/>
  <c r="F10" i="28" s="1"/>
  <c r="C10" i="28"/>
  <c r="F166" i="52"/>
  <c r="E10" i="28" s="1"/>
  <c r="H166" i="52"/>
  <c r="G10" i="28" s="1"/>
  <c r="E166" i="52"/>
  <c r="D10" i="28" s="1"/>
  <c r="F24" i="52"/>
  <c r="F9" i="28"/>
  <c r="G9" i="28"/>
  <c r="G24" i="52"/>
  <c r="C8" i="28"/>
  <c r="H24" i="52"/>
  <c r="E24" i="52"/>
  <c r="G8" i="28" l="1"/>
  <c r="H3" i="52"/>
  <c r="E8" i="28"/>
  <c r="F3" i="52"/>
  <c r="F8" i="28"/>
  <c r="G3" i="52"/>
  <c r="D8" i="28"/>
  <c r="E3" i="52"/>
  <c r="C9" i="34"/>
  <c r="M13" i="28" l="1"/>
  <c r="L13" i="28"/>
  <c r="K13" i="28"/>
  <c r="H13" i="28" l="1"/>
  <c r="I13" i="28"/>
  <c r="J13" i="28"/>
  <c r="I345" i="52"/>
  <c r="I344" i="52"/>
  <c r="I343" i="52"/>
  <c r="I342" i="52"/>
  <c r="I341" i="52"/>
  <c r="I340" i="52"/>
  <c r="I339" i="52"/>
  <c r="I338" i="52"/>
  <c r="I337" i="52"/>
  <c r="I336" i="52"/>
  <c r="I335" i="52"/>
  <c r="I334" i="52"/>
  <c r="I332" i="52"/>
  <c r="I331" i="52"/>
  <c r="I330" i="52"/>
  <c r="I329" i="52"/>
  <c r="I328" i="52"/>
  <c r="I327" i="52"/>
  <c r="I326" i="52"/>
  <c r="I311" i="52"/>
  <c r="I310" i="52"/>
  <c r="I309" i="52"/>
  <c r="I303" i="52"/>
  <c r="I302" i="52"/>
  <c r="I301" i="52"/>
  <c r="I300" i="52"/>
  <c r="I299" i="52"/>
  <c r="I298" i="52"/>
  <c r="I297" i="52"/>
  <c r="I296" i="52"/>
  <c r="I295" i="52"/>
  <c r="I294" i="52"/>
  <c r="I293" i="52"/>
  <c r="I292" i="52"/>
  <c r="I278" i="52"/>
  <c r="I277" i="52"/>
  <c r="I276" i="52"/>
  <c r="I275" i="52"/>
  <c r="I274" i="52"/>
  <c r="I273" i="52"/>
  <c r="I272" i="52"/>
  <c r="I271" i="52"/>
  <c r="I270" i="52"/>
  <c r="I269" i="52"/>
  <c r="I268" i="52"/>
  <c r="I267" i="52"/>
  <c r="I266" i="52"/>
  <c r="I265" i="52"/>
  <c r="I264" i="52"/>
  <c r="I263" i="52"/>
  <c r="I262" i="52"/>
  <c r="I260" i="52"/>
  <c r="I259" i="52"/>
  <c r="I258" i="52"/>
  <c r="I257" i="52"/>
  <c r="I256" i="52"/>
  <c r="I255" i="52"/>
  <c r="I254" i="52"/>
  <c r="I253" i="52"/>
  <c r="I252" i="52"/>
  <c r="I251" i="52"/>
  <c r="I250" i="52"/>
  <c r="I249" i="52"/>
  <c r="I248" i="52"/>
  <c r="I238" i="52"/>
  <c r="I237" i="52"/>
  <c r="I236" i="52"/>
  <c r="I235" i="52"/>
  <c r="I234" i="52"/>
  <c r="I233" i="52"/>
  <c r="I232" i="52"/>
  <c r="I231" i="52"/>
  <c r="I230" i="52"/>
  <c r="I227" i="52"/>
  <c r="I226" i="52"/>
  <c r="I225" i="52"/>
  <c r="I224" i="52"/>
  <c r="I223" i="52"/>
  <c r="I222" i="52"/>
  <c r="I220" i="52"/>
  <c r="I217" i="52"/>
  <c r="I216" i="52"/>
  <c r="I215" i="52"/>
  <c r="I214" i="52"/>
  <c r="I213" i="52"/>
  <c r="I212" i="52"/>
  <c r="I211" i="52"/>
  <c r="I210" i="52"/>
  <c r="I206" i="52"/>
  <c r="I205" i="52"/>
  <c r="I204" i="52"/>
  <c r="I203" i="52"/>
  <c r="I202" i="52"/>
  <c r="I201" i="52"/>
  <c r="I200" i="52"/>
  <c r="I199" i="52"/>
  <c r="I198" i="52"/>
  <c r="I197" i="52"/>
  <c r="I196" i="52"/>
  <c r="I193" i="52"/>
  <c r="I192" i="52"/>
  <c r="I191" i="52"/>
  <c r="I190" i="52"/>
  <c r="I189" i="52"/>
  <c r="I188" i="52"/>
  <c r="I89" i="52"/>
  <c r="I88" i="52"/>
  <c r="I87" i="52"/>
  <c r="I86" i="52"/>
  <c r="I85" i="52"/>
  <c r="I84" i="52"/>
  <c r="I83" i="52"/>
  <c r="I82" i="52"/>
  <c r="I81" i="52"/>
  <c r="I80" i="52"/>
  <c r="I79" i="52"/>
  <c r="I78" i="52"/>
  <c r="I77" i="52"/>
  <c r="I76" i="52"/>
  <c r="I75" i="52"/>
  <c r="I74" i="52"/>
  <c r="I73" i="52"/>
  <c r="I72" i="52"/>
  <c r="I71" i="52"/>
  <c r="I70" i="52"/>
  <c r="I69" i="52"/>
  <c r="I68" i="52"/>
  <c r="I67" i="52"/>
  <c r="I66" i="52"/>
  <c r="I65" i="52"/>
  <c r="I62" i="52"/>
  <c r="I61" i="52"/>
  <c r="I60" i="52"/>
  <c r="I59" i="52"/>
  <c r="I58" i="52"/>
  <c r="I57" i="52"/>
  <c r="I56" i="52"/>
  <c r="I54" i="52"/>
  <c r="I53" i="52"/>
  <c r="I52" i="52"/>
  <c r="I51" i="52"/>
  <c r="I50" i="52"/>
  <c r="I47" i="52"/>
  <c r="I46" i="52"/>
  <c r="I45" i="52"/>
  <c r="I44" i="52"/>
  <c r="I43" i="52"/>
  <c r="I42" i="52"/>
  <c r="I41" i="52"/>
  <c r="I40" i="52"/>
  <c r="I39" i="52"/>
  <c r="I38" i="52"/>
  <c r="I37" i="52"/>
  <c r="I36" i="52"/>
  <c r="I35" i="52"/>
  <c r="I32" i="52"/>
  <c r="I31" i="52"/>
  <c r="I30" i="52"/>
  <c r="I29" i="52"/>
  <c r="I28" i="52"/>
  <c r="I27" i="52"/>
  <c r="I26" i="52"/>
  <c r="I23" i="52"/>
  <c r="I22" i="52"/>
  <c r="I21" i="52"/>
  <c r="I20" i="52"/>
  <c r="I19" i="52"/>
  <c r="I18" i="52"/>
  <c r="I17" i="52"/>
  <c r="I16" i="52"/>
  <c r="I15" i="52"/>
  <c r="I14" i="52"/>
  <c r="I13" i="52"/>
  <c r="I12" i="52"/>
  <c r="I11" i="52"/>
  <c r="I10" i="52"/>
  <c r="I9" i="52"/>
  <c r="I8" i="52"/>
  <c r="I7" i="52"/>
  <c r="I6" i="52"/>
  <c r="I5" i="52"/>
  <c r="I167" i="52" l="1"/>
  <c r="I4" i="52"/>
  <c r="I333" i="52"/>
  <c r="I304" i="52"/>
  <c r="I209" i="52"/>
  <c r="I246" i="52"/>
  <c r="I261" i="52"/>
  <c r="I291" i="52"/>
  <c r="I221" i="52"/>
  <c r="I63" i="52"/>
  <c r="I55" i="52"/>
  <c r="I25" i="52"/>
  <c r="D7" i="28"/>
  <c r="D6" i="28" s="1"/>
  <c r="E7" i="28"/>
  <c r="E6" i="28" s="1"/>
  <c r="F7" i="28"/>
  <c r="F6" i="28" s="1"/>
  <c r="N13" i="28"/>
  <c r="Q13" i="28" s="1"/>
  <c r="Y13" i="28" s="1"/>
  <c r="C7" i="28"/>
  <c r="C6" i="28" s="1"/>
  <c r="G7" i="28"/>
  <c r="G6" i="28" s="1"/>
  <c r="I166" i="52" l="1"/>
  <c r="I24" i="52"/>
  <c r="I3" i="52" s="1"/>
  <c r="L12" i="28"/>
  <c r="K12" i="28"/>
  <c r="J12" i="28"/>
  <c r="I12" i="28"/>
  <c r="M12" i="28"/>
  <c r="N12" i="28" l="1"/>
  <c r="Q12" i="28" s="1"/>
  <c r="Y12" i="28" s="1"/>
  <c r="H12" i="28"/>
  <c r="J11" i="28" l="1"/>
  <c r="K11" i="28"/>
  <c r="L11" i="28"/>
  <c r="M11" i="28"/>
  <c r="I11" i="28"/>
  <c r="H11" i="28" l="1"/>
  <c r="N11" i="28"/>
  <c r="Q11" i="28" s="1"/>
  <c r="Y11" i="28" s="1"/>
  <c r="M9" i="28" l="1"/>
  <c r="K9" i="28"/>
  <c r="I9" i="28"/>
  <c r="J9" i="28"/>
  <c r="H7" i="28"/>
  <c r="H9" i="28"/>
  <c r="L9" i="28"/>
  <c r="J8" i="28"/>
  <c r="I8" i="28"/>
  <c r="M10" i="28"/>
  <c r="L10" i="28"/>
  <c r="K10" i="28"/>
  <c r="J10" i="28"/>
  <c r="I10" i="28"/>
  <c r="H10" i="28"/>
  <c r="M8" i="28"/>
  <c r="L8" i="28"/>
  <c r="K8" i="28"/>
  <c r="N9" i="28" l="1"/>
  <c r="Q9" i="28" s="1"/>
  <c r="Y9" i="28" s="1"/>
  <c r="N10" i="28"/>
  <c r="Q10" i="28" s="1"/>
  <c r="Y10" i="28" s="1"/>
  <c r="H8" i="28"/>
  <c r="H6" i="28" s="1"/>
  <c r="N8" i="28"/>
  <c r="Q8" i="28" s="1"/>
  <c r="Y8" i="28" s="1"/>
  <c r="G15" i="34" l="1"/>
  <c r="F6" i="34"/>
  <c r="M7" i="28" l="1"/>
  <c r="M6" i="28" s="1"/>
  <c r="L7" i="28"/>
  <c r="L6" i="28" s="1"/>
  <c r="K7" i="28"/>
  <c r="K6" i="28" s="1"/>
  <c r="J7" i="28"/>
  <c r="J6" i="28" s="1"/>
  <c r="I7" i="28"/>
  <c r="I6" i="28" s="1"/>
  <c r="N7" i="28" l="1"/>
  <c r="N6" i="28" s="1"/>
  <c r="Q7" i="28" l="1"/>
  <c r="Q6" i="28" s="1"/>
  <c r="B29" i="34"/>
  <c r="Y7" i="28" l="1"/>
  <c r="Y6" i="28" s="1"/>
  <c r="C29" i="34"/>
  <c r="C10" i="34" l="1"/>
  <c r="C18" i="34" l="1"/>
  <c r="D18" i="34" s="1"/>
  <c r="C20" i="34" l="1"/>
  <c r="D20" i="34" s="1"/>
  <c r="C23" i="34"/>
  <c r="D23" i="34" s="1"/>
  <c r="C22" i="34"/>
  <c r="D22" i="34" s="1"/>
  <c r="C17" i="34"/>
  <c r="D17" i="34" s="1"/>
  <c r="C21" i="34"/>
  <c r="D21" i="34" s="1"/>
  <c r="C19" i="34"/>
  <c r="D19" i="34" s="1"/>
  <c r="C16" i="34"/>
  <c r="D16" i="34" s="1"/>
  <c r="E18" i="34"/>
  <c r="E22" i="34" l="1"/>
  <c r="G22" i="34" s="1"/>
  <c r="E19" i="34"/>
  <c r="G19" i="34" s="1"/>
  <c r="E23" i="34"/>
  <c r="G23" i="34" s="1"/>
  <c r="E17" i="34"/>
  <c r="G17" i="34" s="1"/>
  <c r="D24" i="34"/>
  <c r="D29" i="34" s="1"/>
  <c r="E20" i="34"/>
  <c r="G20" i="34" s="1"/>
  <c r="E21" i="34"/>
  <c r="G21" i="34" s="1"/>
  <c r="E16" i="34"/>
  <c r="G16" i="34" s="1"/>
  <c r="G18" i="34"/>
  <c r="G24" i="34" l="1"/>
  <c r="E29" i="34" s="1"/>
  <c r="F29" i="34" s="1"/>
  <c r="G29" i="34" s="1"/>
  <c r="C32" i="34" s="1"/>
  <c r="C34" i="34" s="1"/>
</calcChain>
</file>

<file path=xl/sharedStrings.xml><?xml version="1.0" encoding="utf-8"?>
<sst xmlns="http://schemas.openxmlformats.org/spreadsheetml/2006/main" count="604" uniqueCount="522">
  <si>
    <t>ИТОГО</t>
  </si>
  <si>
    <t>№№</t>
  </si>
  <si>
    <t>К-нт преобраз. ФТ в РР</t>
  </si>
  <si>
    <t>Язык програм-мирования</t>
  </si>
  <si>
    <t>Размер ИС (РР), тыс. строк кода</t>
  </si>
  <si>
    <t>Коэффициенты трудоемкости</t>
  </si>
  <si>
    <t xml:space="preserve">Наименование должности </t>
  </si>
  <si>
    <t>Руководитель проекта</t>
  </si>
  <si>
    <t>Заместитель руководителя проекта</t>
  </si>
  <si>
    <t>Всего</t>
  </si>
  <si>
    <t>Общие расчетные трудозатраты, чел.-мес.</t>
  </si>
  <si>
    <t>№ п/п</t>
  </si>
  <si>
    <t xml:space="preserve">К-нт рентабельности </t>
  </si>
  <si>
    <t>К-нт пересчета в текущие цены</t>
  </si>
  <si>
    <t>Средняя выработка</t>
  </si>
  <si>
    <t>Расчет средней выработки в текущих ценах</t>
  </si>
  <si>
    <t>Определение коэффициента квалификации (участия) специалистов в разработке</t>
  </si>
  <si>
    <t>Стоимость работ без НДС (руб.)</t>
  </si>
  <si>
    <t>Расчет НМЦК</t>
  </si>
  <si>
    <t>Стоимость работ с НДС (руб.)</t>
  </si>
  <si>
    <t xml:space="preserve">Главный архитектор проекта, главный методолог, главный консультант, главный инженер проекта, главный научный сотрудник </t>
  </si>
  <si>
    <t xml:space="preserve">Ведущий архитектор, ведущий методолог, главный аналитик, главный разработчик, ведущий научный сотрудник  </t>
  </si>
  <si>
    <t>Руководитель группы, старший архитектор, старший методолог, старший научный сотрудник</t>
  </si>
  <si>
    <t xml:space="preserve">Архитектор, методолог, технический писатель, ведущий аналитик, ведущий разработчик, ведущий инженер, научный сотрудник  </t>
  </si>
  <si>
    <t xml:space="preserve">Старший аналитик, старший разработчик, старший инженер, администратор проекта, младший научный сотрудник  </t>
  </si>
  <si>
    <t xml:space="preserve">Аналитик, разработчик, инженер, эксперт-специалист </t>
  </si>
  <si>
    <t>Тестировщик, техник</t>
  </si>
  <si>
    <t xml:space="preserve"> -</t>
  </si>
  <si>
    <t>Заработная плата в базовых ценах 2015 года (руб.)</t>
  </si>
  <si>
    <t>Коэффициент определяется по ИС в целом</t>
  </si>
  <si>
    <t xml:space="preserve">Тип разрабатываемой ИС  </t>
  </si>
  <si>
    <t>отраслевая ИС</t>
  </si>
  <si>
    <t>общегородская ИС</t>
  </si>
  <si>
    <t xml:space="preserve">Значение отношения кол-во объектов предметной области/размер ИС  </t>
  </si>
  <si>
    <t>менее 10</t>
  </si>
  <si>
    <t>от 10 до 100</t>
  </si>
  <si>
    <t>свыше 100</t>
  </si>
  <si>
    <t>Количество интеграций</t>
  </si>
  <si>
    <t>от 10 до 20</t>
  </si>
  <si>
    <t>свыше 20</t>
  </si>
  <si>
    <t>Коэффициент определяется отдельно по каждой из подсистем ИС</t>
  </si>
  <si>
    <t xml:space="preserve">Класс разрабатываемой ИС  </t>
  </si>
  <si>
    <t>информационно-поисковая (реестр, регистр и др.)</t>
  </si>
  <si>
    <t>обеспечения деятельности ОИВ, портал, прочая</t>
  </si>
  <si>
    <t>информационно-аналитическая, управляющая</t>
  </si>
  <si>
    <t xml:space="preserve">Использование системой мобильных устройств  </t>
  </si>
  <si>
    <t>не</t>
  </si>
  <si>
    <t>предусматривается</t>
  </si>
  <si>
    <t xml:space="preserve">Выход обновления ОС либо СУБД   </t>
  </si>
  <si>
    <t>не чаще чем 1 раз в 12 месяцев</t>
  </si>
  <si>
    <t>от 1 раза в 12 месяцев до 1 раза в 6 месяцев</t>
  </si>
  <si>
    <t>чаще чем 1 раз в 6 месяцев</t>
  </si>
  <si>
    <t>Характер выполняемых работ</t>
  </si>
  <si>
    <t>развитие и/или модернизация</t>
  </si>
  <si>
    <t>подсистем действующей ИС</t>
  </si>
  <si>
    <t>создание новых</t>
  </si>
  <si>
    <t>критичная ИС</t>
  </si>
  <si>
    <t>Наименование выполняемых работ /модулей ИС</t>
  </si>
  <si>
    <t>Язык высокого уровня</t>
  </si>
  <si>
    <t>создание новой</t>
  </si>
  <si>
    <t>ИС</t>
  </si>
  <si>
    <t>К-нт доли з/п в себестоимости</t>
  </si>
  <si>
    <t>№</t>
  </si>
  <si>
    <t>Срок выполнения работ (календарные дни)</t>
  </si>
  <si>
    <r>
      <t>Количество функций обработки информации (Ф</t>
    </r>
    <r>
      <rPr>
        <vertAlign val="subscript"/>
        <sz val="8"/>
        <color theme="1"/>
        <rFont val="Times New Roman"/>
        <family val="1"/>
        <charset val="204"/>
      </rPr>
      <t>i</t>
    </r>
    <r>
      <rPr>
        <sz val="8"/>
        <color theme="1"/>
        <rFont val="Times New Roman"/>
        <family val="1"/>
        <charset val="204"/>
      </rPr>
      <t>)</t>
    </r>
  </si>
  <si>
    <r>
      <t>Ф</t>
    </r>
    <r>
      <rPr>
        <vertAlign val="subscript"/>
        <sz val="8"/>
        <color theme="1"/>
        <rFont val="Times New Roman"/>
        <family val="1"/>
        <charset val="204"/>
      </rPr>
      <t>1</t>
    </r>
  </si>
  <si>
    <r>
      <t>Ф</t>
    </r>
    <r>
      <rPr>
        <vertAlign val="subscript"/>
        <sz val="8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</si>
  <si>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8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</si>
  <si>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8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</si>
  <si>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8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</si>
  <si>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1. Коэффициент трудоемкости «Требуемая надежность информационной системы» (МТ</t>
    </r>
    <r>
      <rPr>
        <vertAlign val="sub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</si>
  <si>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1</t>
    </r>
    <r>
      <rPr>
        <sz val="8"/>
        <color theme="1"/>
        <rFont val="Times New Roman"/>
        <family val="1"/>
        <charset val="204"/>
      </rPr>
      <t>)</t>
    </r>
  </si>
  <si>
    <r>
      <t>2. Коэффициент трудоемкости «Размер тестовой базы данных</t>
    </r>
    <r>
      <rPr>
        <sz val="8"/>
        <color rgb="FF000000"/>
        <rFont val="Times New Roman"/>
        <family val="1"/>
        <charset val="204"/>
      </rPr>
      <t>»</t>
    </r>
    <r>
      <rPr>
        <sz val="8"/>
        <color theme="1"/>
        <rFont val="Times New Roman"/>
        <family val="1"/>
        <charset val="204"/>
      </rPr>
      <t xml:space="preserve"> (МТ</t>
    </r>
    <r>
      <rPr>
        <vertAlign val="sub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</si>
  <si>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)</t>
    </r>
  </si>
  <si>
    <r>
      <t>3. Коэффициент трудоемкости «Интеграции с внешними системами</t>
    </r>
    <r>
      <rPr>
        <sz val="8"/>
        <color rgb="FF000000"/>
        <rFont val="Times New Roman"/>
        <family val="1"/>
        <charset val="204"/>
      </rPr>
      <t>»</t>
    </r>
    <r>
      <rPr>
        <sz val="8"/>
        <color theme="1"/>
        <rFont val="Times New Roman"/>
        <family val="1"/>
        <charset val="204"/>
      </rPr>
      <t xml:space="preserve"> (МТ</t>
    </r>
    <r>
      <rPr>
        <vertAlign val="sub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</si>
  <si>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3</t>
    </r>
    <r>
      <rPr>
        <sz val="8"/>
        <color theme="1"/>
        <rFont val="Times New Roman"/>
        <family val="1"/>
        <charset val="204"/>
      </rPr>
      <t>)</t>
    </r>
  </si>
  <si>
    <r>
      <t>4. Коэффициент трудоемкости «Сложность</t>
    </r>
    <r>
      <rPr>
        <sz val="8"/>
        <color rgb="FF000000"/>
        <rFont val="Times New Roman"/>
        <family val="1"/>
        <charset val="204"/>
      </rPr>
      <t xml:space="preserve"> информационной системы»</t>
    </r>
    <r>
      <rPr>
        <sz val="8"/>
        <color theme="1"/>
        <rFont val="Times New Roman"/>
        <family val="1"/>
        <charset val="204"/>
      </rPr>
      <t xml:space="preserve"> (МТ</t>
    </r>
    <r>
      <rPr>
        <vertAlign val="sub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</si>
  <si>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4</t>
    </r>
    <r>
      <rPr>
        <sz val="8"/>
        <color theme="1"/>
        <rFont val="Times New Roman"/>
        <family val="1"/>
        <charset val="204"/>
      </rPr>
      <t>)</t>
    </r>
  </si>
  <si>
    <r>
      <t>5. Коэффициент трудоемкости «Размещение компонент на мобильных устройствах» (МТ</t>
    </r>
    <r>
      <rPr>
        <vertAlign val="subscript"/>
        <sz val="8"/>
        <color theme="1"/>
        <rFont val="Times New Roman"/>
        <family val="1"/>
        <charset val="204"/>
      </rPr>
      <t>5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</si>
  <si>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5</t>
    </r>
    <r>
      <rPr>
        <sz val="8"/>
        <color theme="1"/>
        <rFont val="Times New Roman"/>
        <family val="1"/>
        <charset val="204"/>
      </rPr>
      <t>)</t>
    </r>
  </si>
  <si>
    <r>
      <t>6. Коэффициент трудоемкости «Частота обновления</t>
    </r>
    <r>
      <rPr>
        <sz val="8"/>
        <color rgb="FF000000"/>
        <rFont val="Times New Roman"/>
        <family val="1"/>
        <charset val="204"/>
      </rPr>
      <t xml:space="preserve"> платформы</t>
    </r>
    <r>
      <rPr>
        <sz val="8"/>
        <color theme="1"/>
        <rFont val="Times New Roman"/>
        <family val="1"/>
        <charset val="204"/>
      </rPr>
      <t>» (МТ</t>
    </r>
    <r>
      <rPr>
        <vertAlign val="subscript"/>
        <sz val="8"/>
        <color theme="1"/>
        <rFont val="Times New Roman"/>
        <family val="1"/>
        <charset val="204"/>
      </rPr>
      <t>6</t>
    </r>
    <r>
      <rPr>
        <sz val="8"/>
        <color theme="1"/>
        <rFont val="Times New Roman"/>
        <family val="1"/>
        <charset val="204"/>
      </rPr>
      <t xml:space="preserve">) 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</si>
  <si>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6</t>
    </r>
    <r>
      <rPr>
        <sz val="8"/>
        <color theme="1"/>
        <rFont val="Times New Roman"/>
        <family val="1"/>
        <charset val="204"/>
      </rPr>
      <t>)</t>
    </r>
  </si>
  <si>
    <r>
      <t>7. Коэффициент трудоемкости «Новизна информационной системы» (МТ</t>
    </r>
    <r>
      <rPr>
        <vertAlign val="subscript"/>
        <sz val="8"/>
        <color theme="1"/>
        <rFont val="Times New Roman"/>
        <family val="1"/>
        <charset val="204"/>
      </rPr>
      <t>7</t>
    </r>
    <r>
      <rPr>
        <sz val="8"/>
        <color theme="1"/>
        <rFont val="Times New Roman"/>
        <family val="1"/>
        <charset val="204"/>
      </rPr>
      <t>)</t>
    </r>
  </si>
  <si>
    <r>
      <t>Значение коэффициента трудоемкости (МТ</t>
    </r>
    <r>
      <rPr>
        <vertAlign val="subscript"/>
        <sz val="8"/>
        <color theme="1"/>
        <rFont val="Times New Roman"/>
        <family val="1"/>
        <charset val="204"/>
      </rPr>
      <t>7</t>
    </r>
    <r>
      <rPr>
        <sz val="8"/>
        <color theme="1"/>
        <rFont val="Times New Roman"/>
        <family val="1"/>
        <charset val="204"/>
      </rPr>
      <t>)</t>
    </r>
  </si>
  <si>
    <r>
      <t>Срок выполнения работ (мес) Т</t>
    </r>
    <r>
      <rPr>
        <vertAlign val="subscript"/>
        <sz val="8"/>
        <color theme="1"/>
        <rFont val="Times New Roman"/>
        <family val="1"/>
        <charset val="204"/>
      </rPr>
      <t>п</t>
    </r>
  </si>
  <si>
    <r>
      <t>OT</t>
    </r>
    <r>
      <rPr>
        <vertAlign val="subscript"/>
        <sz val="8"/>
        <color theme="1"/>
        <rFont val="Times New Roman"/>
        <family val="1"/>
        <charset val="204"/>
      </rPr>
      <t>р</t>
    </r>
    <r>
      <rPr>
        <sz val="8"/>
        <color theme="1"/>
        <rFont val="Times New Roman"/>
        <family val="1"/>
        <charset val="204"/>
      </rPr>
      <t xml:space="preserve"> / Т</t>
    </r>
    <r>
      <rPr>
        <vertAlign val="subscript"/>
        <sz val="8"/>
        <color theme="1"/>
        <rFont val="Times New Roman"/>
        <family val="1"/>
        <charset val="204"/>
      </rPr>
      <t>п</t>
    </r>
  </si>
  <si>
    <r>
      <t>Количество функциональных точек (ФТ</t>
    </r>
    <r>
      <rPr>
        <vertAlign val="subscript"/>
        <sz val="8"/>
        <color theme="1"/>
        <rFont val="Times New Roman"/>
        <family val="1"/>
        <charset val="204"/>
      </rPr>
      <t>i</t>
    </r>
    <r>
      <rPr>
        <sz val="8"/>
        <color theme="1"/>
        <rFont val="Times New Roman"/>
        <family val="1"/>
        <charset val="204"/>
      </rPr>
      <t>)</t>
    </r>
  </si>
  <si>
    <r>
      <t>ФТ</t>
    </r>
    <r>
      <rPr>
        <vertAlign val="subscript"/>
        <sz val="8"/>
        <color theme="1"/>
        <rFont val="Times New Roman"/>
        <family val="1"/>
        <charset val="204"/>
      </rPr>
      <t>1</t>
    </r>
  </si>
  <si>
    <r>
      <t>ФТ</t>
    </r>
    <r>
      <rPr>
        <vertAlign val="subscript"/>
        <sz val="8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</si>
  <si>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vertAlign val="subscript"/>
        <sz val="8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</si>
  <si>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vertAlign val="subscript"/>
        <sz val="8"/>
        <color theme="1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</si>
  <si>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ФТ</t>
    </r>
    <r>
      <rPr>
        <vertAlign val="subscript"/>
        <sz val="8"/>
        <color theme="1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</si>
  <si>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1</t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</si>
  <si>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</si>
  <si>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</si>
  <si>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4</t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</si>
  <si>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5</t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</si>
  <si>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6</t>
    </r>
  </si>
  <si>
    <r>
      <t>МТ</t>
    </r>
    <r>
      <rPr>
        <vertAlign val="subscript"/>
        <sz val="8"/>
        <color theme="1"/>
        <rFont val="Times New Roman"/>
        <family val="1"/>
        <charset val="204"/>
      </rPr>
      <t>7</t>
    </r>
  </si>
  <si>
    <r>
      <t>1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</si>
  <si>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2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</si>
  <si>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3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</si>
  <si>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4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</si>
  <si>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5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</si>
  <si>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6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</si>
  <si>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7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</si>
  <si>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8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</si>
  <si>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9</t>
    </r>
    <r>
      <rPr>
        <sz val="7"/>
        <color rgb="FF000000"/>
        <rFont val="Times New Roman"/>
        <family val="1"/>
        <charset val="204"/>
      </rPr>
      <t xml:space="preserve">        </t>
    </r>
    <r>
      <rPr>
        <sz val="10"/>
        <color rgb="FF000000"/>
        <rFont val="Times New Roman"/>
        <family val="1"/>
        <charset val="204"/>
      </rPr>
      <t> </t>
    </r>
  </si>
  <si>
    <r>
      <t>10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</si>
  <si>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11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</si>
  <si>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12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</si>
  <si>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13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</si>
  <si>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14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</si>
  <si>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15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</si>
  <si>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16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</si>
  <si>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17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</si>
  <si>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18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</si>
  <si>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r>
      <t>19</t>
    </r>
    <r>
      <rPr>
        <sz val="7"/>
        <color rgb="FF000000"/>
        <rFont val="Times New Roman"/>
        <family val="1"/>
        <charset val="204"/>
      </rPr>
      <t xml:space="preserve">     </t>
    </r>
    <r>
      <rPr>
        <sz val="10"/>
        <color rgb="FF000000"/>
        <rFont val="Times New Roman"/>
        <family val="1"/>
        <charset val="204"/>
      </rPr>
      <t> </t>
    </r>
  </si>
  <si>
    <t>Возможности манипуляций с данными, которые востребованы для работы машинного обучения: выявление выбросов, выравнивание выборок данных</t>
  </si>
  <si>
    <t>Встроенные возможности оценки качества созданных предиктивных и классификационных моделей</t>
  </si>
  <si>
    <t>Текстовый поиск с помощью индексации, н-грамм, стемминга</t>
  </si>
  <si>
    <t>Модуль мониторинга должен поддерживать произвольное число кластеров и баз данных.</t>
  </si>
  <si>
    <t>Подсистема очистки и преобразования данных</t>
  </si>
  <si>
    <t>Подсистема управления метаданными ядра хранилища</t>
  </si>
  <si>
    <t>Оперативное хранилище данных</t>
  </si>
  <si>
    <t>Подсистема визуального представления данных</t>
  </si>
  <si>
    <t>Каталог данных Системы</t>
  </si>
  <si>
    <t>Подсистема унифицированного информационного обмена с внешними потребителями</t>
  </si>
  <si>
    <t>Подсистема мониторинга администрирования и информационной безопасности</t>
  </si>
  <si>
    <t>Ведение таблицы соответствия полей csv-файла- источника данных и атрибутов сущности в хранилище – добавление записей</t>
  </si>
  <si>
    <t>Ведение таблицы соответствия полей csv-файла- источника данных и атрибутов сущности в хранилище – редактирование, удаление записей</t>
  </si>
  <si>
    <t>Загрузка данных из внешних источников по таблице соответствия</t>
  </si>
  <si>
    <t>Журналирование операций загрузки данных</t>
  </si>
  <si>
    <t>Обработка и визуализация несоответствий и ошибок при загрузке данных</t>
  </si>
  <si>
    <t>Настройка признака наличия заголовков атрибутов</t>
  </si>
  <si>
    <t>Реализация кнопки импорта JSON</t>
  </si>
  <si>
    <t>Импорт из JSON-файла таблицы соответствия</t>
  </si>
  <si>
    <t>Регистрация несоответствий и ошибок операции импорта</t>
  </si>
  <si>
    <t>Реализация кнопки экспорта JSON</t>
  </si>
  <si>
    <t>Экспорт из JSON-файла таблицы соответствия</t>
  </si>
  <si>
    <t>Регистрация несоответствий и ошибок операции экспорта</t>
  </si>
  <si>
    <t>Ведение шаблонов атрибутов каждой сущности – добавление записей</t>
  </si>
  <si>
    <t>Ведение шаблонов атрибутов каждой сущности – редактирование записей</t>
  </si>
  <si>
    <t>Поддержка легенды описания шаблона</t>
  </si>
  <si>
    <t>Поддержка вспомогательного окна с легендой описания шаблона</t>
  </si>
  <si>
    <t>Реализация проверки данных на соответствие шаблону</t>
  </si>
  <si>
    <t>Регистрация несоответствий шаблону при загрузке данных</t>
  </si>
  <si>
    <t>Поддержка версионности шаблонов атрибута</t>
  </si>
  <si>
    <t>Подсистема управления метаданными ядра хранилища п.4.2.2</t>
  </si>
  <si>
    <t>Компонент подготовки оперативных данных п.4.2.3.1</t>
  </si>
  <si>
    <t>Поддержка признаков типов процессов (загрузка, обработка, выгрузка)</t>
  </si>
  <si>
    <t>Поддержка признака запуска процесса  (расписание, событие)</t>
  </si>
  <si>
    <t>Поддержка версионности признаков запуска процесса</t>
  </si>
  <si>
    <t>Поддержка расписаний запуска процесса - добавление</t>
  </si>
  <si>
    <t>Поддержка расписаний запуска процесса – редактирование</t>
  </si>
  <si>
    <t>Поддержка версионности расписаний</t>
  </si>
  <si>
    <t>Поддержка типов событий: запрос от внешней системы, изменения в источнике данных</t>
  </si>
  <si>
    <t>Поддержка загрузки данных из формата csv</t>
  </si>
  <si>
    <t>Поддержка загрузки данных из формата xlsx/xls</t>
  </si>
  <si>
    <t>Поддержка загрузки данных из формата parquet</t>
  </si>
  <si>
    <t>Поддержка загрузки данных по JDBC-подключению</t>
  </si>
  <si>
    <t>Настройка выбора форматов данных для каждого процесса загрузки/выгрузки</t>
  </si>
  <si>
    <t>Поддержка версионности выбора форматов данных</t>
  </si>
  <si>
    <t>Поддержка запросов обработки данных по умолчанию для каждого процесса</t>
  </si>
  <si>
    <t>Возможность редактирования запроса перед запуском процесса обработки данных</t>
  </si>
  <si>
    <t>Возможность запуска обработки данных по отредактированному запросу</t>
  </si>
  <si>
    <t>Возможность выбора файла со скриптом обработки данных перед запуском процесса обработки данных</t>
  </si>
  <si>
    <t>Возможность запуска обработки данных по скрипту в выбранном файле</t>
  </si>
  <si>
    <t>Поддержка ссылочных указателей на скрипты в атрибутах</t>
  </si>
  <si>
    <t>Возможность запуска обработки данных по ссылке в атрибутах</t>
  </si>
  <si>
    <t>Настройка последовательности процессов загрузки данных – добавление записи</t>
  </si>
  <si>
    <t>Настройка последовательности процессов загрузки данных – редактирование, удаление записи</t>
  </si>
  <si>
    <t>Настройка последовательности процессов обработки данных – добавление записи</t>
  </si>
  <si>
    <t>Настройка последовательности процессов обработки данных – редактирование, удаление записи</t>
  </si>
  <si>
    <t>Настройка последовательности процессов выгрузки данных – добавление записи</t>
  </si>
  <si>
    <t>Настройка последовательности процессов выгрузки данных – редактирование, удаление записи</t>
  </si>
  <si>
    <t>Поддержка версионности/сроков действия последовательностей</t>
  </si>
  <si>
    <t>Контроль коллизий при старте запуска последовательности процессов</t>
  </si>
  <si>
    <t>Возможность задания интервалов времени между окончанием предыдущего и запуском следующего процесса</t>
  </si>
  <si>
    <t>Подсистема очистки и преобразования данных п.4.2.3</t>
  </si>
  <si>
    <t>Компонент вероятностной унификации п.4.2.3.2</t>
  </si>
  <si>
    <t>Выбор списка сущностей, которые требуется унифицировать</t>
  </si>
  <si>
    <t>Настройка последовательности запуска скриптов унификации</t>
  </si>
  <si>
    <t>Поддержка версионности настроек последовательности запуска скриптов унификации</t>
  </si>
  <si>
    <t>Поддержка последовательного запуска скриптов для сущностей</t>
  </si>
  <si>
    <t>Поддержка параллельного запуска скриптов для сущностей</t>
  </si>
  <si>
    <t>Подгрузка данных, которые не требуется унифицировать</t>
  </si>
  <si>
    <t>Обеспечение запуска процессов выгрузки в соответствии с настройками унификации</t>
  </si>
  <si>
    <t>Компонент управления регламентным исполнением процедур обработки данных п.4.2.3.3</t>
  </si>
  <si>
    <t>Поддержка реестра процессов загрузки данных из внешних источников – добавление записи</t>
  </si>
  <si>
    <t>Поддержка реестра процессов загрузки данных из внешних источников – редактирование записи</t>
  </si>
  <si>
    <t>Настройка параметров доступа к источнику данных процесса</t>
  </si>
  <si>
    <t>Настройка целевой области хранилища данных, в которую осуществляется загрузка данных</t>
  </si>
  <si>
    <t>Настройка правил разбиения поступающих данных на сегменты</t>
  </si>
  <si>
    <t>Настройка параметров времени ожидания процедур передачи данных</t>
  </si>
  <si>
    <t>Настройка максимальных размеров области, в которые загружаются данные</t>
  </si>
  <si>
    <t>Настройка ограничений на количество загружаемых записей в одну транзакцию</t>
  </si>
  <si>
    <t>Настройка ограничений на объемы загружаемых записей в одну транзакцию</t>
  </si>
  <si>
    <t>Поддержка реестра процессов обработки данных – добавление записи</t>
  </si>
  <si>
    <t>Поддержка реестра процессов обработки данных – редактирование записи</t>
  </si>
  <si>
    <t>Настройка области-источника хранилища данных, их которой осуществляется выгрузка данных</t>
  </si>
  <si>
    <t>Настройка целевой области хранилища данных, в которую осуществляется загрузка данных (витрины)</t>
  </si>
  <si>
    <t>Настройка максимальных размеров области-источника</t>
  </si>
  <si>
    <t>Настройка ограничений на количество обрабатываемых записей в одну транзакцию</t>
  </si>
  <si>
    <t>Поддержка реестра процессов выгрузки данных – добавление записи</t>
  </si>
  <si>
    <t>Поддержка реестра процессов выгрузки данных – редактирование записи</t>
  </si>
  <si>
    <t>Настройка параметров доступа к потребителю данных процесса</t>
  </si>
  <si>
    <t>Настройка ограничений на количество выгружаемых записей в одну транзакцию</t>
  </si>
  <si>
    <t xml:space="preserve">Поддержка массивно-параллельной обработки данных с возможностью хранения и обработки больших объемов данных. </t>
  </si>
  <si>
    <t>Поддержка соответствия требований ACID к транзакциям.</t>
  </si>
  <si>
    <t>Поддержка одновременной непрерывной загрузки новых порций данных и анализа хранящегося в них объема данных в реальном времени.</t>
  </si>
  <si>
    <t>Поддержка автоматической настройки и оптимизации физического хранения данных для созданной в ней схемы данных, загруженной репрезентативной выборке данных и конкретной рабочей нагрузки.</t>
  </si>
  <si>
    <t>Обеспечение возможности оптимизации по внутреннему представлению данных для различных типов запросов</t>
  </si>
  <si>
    <t>Поддержка реляционной логики работы с данными и любую реляционную модель данных, отражающую данную предметную область.</t>
  </si>
  <si>
    <t>Линейная масштабируемость хранилища</t>
  </si>
  <si>
    <t>Поддержка автоматического анализа рабочей нагрузки и создание рекомендаций по оптимизации физического хранения данных.</t>
  </si>
  <si>
    <t>Поддержка высокопроизводительных интерфейсов (чтение/запись) работы с данными в Hadoop (HDFS/Hive).</t>
  </si>
  <si>
    <t>Поддержка колоночного хранения данных.</t>
  </si>
  <si>
    <t>Поддержка балансировки рабочей нагрузки между узлами кластера.</t>
  </si>
  <si>
    <t>Поддержка хранения своих данных в файловых системах Ext4.</t>
  </si>
  <si>
    <t>Возможность настройки IP адреса узлов кластера.</t>
  </si>
  <si>
    <t>Поддержка аутентификации с использованием LDAP и сетевого протокола Kerberos.</t>
  </si>
  <si>
    <t xml:space="preserve">Поддержка конфигурируемых политик управления паролями (сложность, жизненный цикл) </t>
  </si>
  <si>
    <t>Поддержка SSL-протокола для клиент-серверного взаимодействия.</t>
  </si>
  <si>
    <t>Поддержка ролевой модели доступа, а также предопределенные роли для суперпользователя и администратора БД.</t>
  </si>
  <si>
    <t>Поддержка доступа на уровне объектов посредством стандартного синтаксиса SQL GRANT.</t>
  </si>
  <si>
    <t>Поддержка стандарта ANSI SQL 99;</t>
  </si>
  <si>
    <t>Поддержка выравнивания временных рядов;</t>
  </si>
  <si>
    <t>Поддержка объединения временных рядов;</t>
  </si>
  <si>
    <t>Поддержка выделения событий во временных рядах;</t>
  </si>
  <si>
    <t>Поддержка выявления шаблонов во временных рядах;</t>
  </si>
  <si>
    <t>Поддержка геопространственной аналитики</t>
  </si>
  <si>
    <t xml:space="preserve">Поддержка встроенного машинного обучения (модели линейной и логистической регрессии, кластеризация, наивный байес, метод опорных векторов, random forest) и предиктивную и классификационную аналитику без использования внешних инструментов. </t>
  </si>
  <si>
    <t>Возможность создания расширения на основе R, которые можно вызывать через SQL и которые могут выполняться параллельно на всех узлах кластера.</t>
  </si>
  <si>
    <t>Поддержка интеграции с Business Intelligence (BI) с поддержкой технологий ODBC, JDBC, ADO.NET.</t>
  </si>
  <si>
    <t>Поддержка интеграции с HDFS Hadoop (дистрибутивы Hortonworks, Cloudera, MapR) с поддержкой технологии WebHDFS.</t>
  </si>
  <si>
    <t>Поддержка интеграции с Hive Hadoop (дистрибутивы Hortonworks, Cloudera, MapR) с поддержкой технологий HCatalog, HiveServer 2.</t>
  </si>
  <si>
    <t>Поддержка двусторонней интеграции со скриптами MapR, Pig Hadoop (дистрибутивы Hortonworks, Cloudera, MapR).</t>
  </si>
  <si>
    <t>Поддержка прямого чтения данных в форматах HDFS, ORC, Parquet (минуя WebHDFS).</t>
  </si>
  <si>
    <t>Поддержка области, ориентированной на быструю запись больших объемов данных (1Тб/час).</t>
  </si>
  <si>
    <t>Встроенный модуль мониторинга и управления с интерактивным веб-интерфейсом и с командной строкой.</t>
  </si>
  <si>
    <t xml:space="preserve">Возможность загрузки данных со скоростью не меньше, чем 5 млрд. записей или объемом не меньше 200 Гб из Hadoop HDFS за время не более 60 минут. </t>
  </si>
  <si>
    <t>Обеспечение выполнение запроса за время не более 10 секунд для выборки данных из таблицы в размере не менее 5 млрд записей с использованием не менее 50 условий, группировкой не менее чем по 10 атрибутам и использованием дополнительных выборок данных из не менее чем 10 таблиц, в каждой из которых может содержаться не более чем 100 тыс. записей.</t>
  </si>
  <si>
    <t>Поддержка развертывания на кластерах из серийных физических серверов архитектуры x86-64 со следующими параметрами:
• пропускная способность выделенной сети для коммуникации между узлами кластера 10 Гбит/с. Кластер использует жесткие магнитные диски. В кластере все узлы функционально равны. В кластере нет единой точки отказа;
• в кластере отсутствуют разделяемые ресурсы, кроме выделенной внутренней сети кластера;
• кластер работает под управлением стандартных версий ОС RedHat Linux.</t>
  </si>
  <si>
    <t>Оперативное хранилище данных п.4.2.4</t>
  </si>
  <si>
    <t>Подсистема визуального представления данных п.4.2.5</t>
  </si>
  <si>
    <t>Компонент поиска и навигации п.4.2.5.1</t>
  </si>
  <si>
    <t>Поддержка операторов логического сравнения при задании фильтра для символьных значений</t>
  </si>
  <si>
    <t>Поддержка операторов логического сравнения при задании фильтра для числовых значений</t>
  </si>
  <si>
    <t>Поддержка операторов логического сравнения при задании фильтра для булевых значений</t>
  </si>
  <si>
    <t>Поддержка фильтров по статусам исходных сущностей</t>
  </si>
  <si>
    <t>Поддержка фильтров по объединенным сущностям</t>
  </si>
  <si>
    <t>Поддержка фильтров с учетом признака вырожденности</t>
  </si>
  <si>
    <t>Обеспечение поиска данных по настроенным фильтрам</t>
  </si>
  <si>
    <t>Пользовательская настройка выбора атрибутов для представления результатов в результатах поиска</t>
  </si>
  <si>
    <t>Пользовательская настройка выбора атрибутов для представления результатов в карточке сущности</t>
  </si>
  <si>
    <t>Поддержка настроек выбора атрибутов для каждой сущности по умолчанию</t>
  </si>
  <si>
    <t>Возможность изменения настроек выбора атрибутов для каждой сущности по умолчанию</t>
  </si>
  <si>
    <t>Поддержка экспорта в csv результатов базового поиска до 10000 строк</t>
  </si>
  <si>
    <t>Поддержка экспорта в csv результатов расширенного поиска до 10000 строк</t>
  </si>
  <si>
    <t>Поддержка хранения поисковых запросов пользователей</t>
  </si>
  <si>
    <t>Поддержка распределения прав доступа на использование поискового запроса в разрезе пользователей</t>
  </si>
  <si>
    <t>Поддержка распределения прав доступа на использование поискового запроса в разрезе групп пользователей</t>
  </si>
  <si>
    <t>Поддержка признака разрешения/запрета на использование пользовательского поискового запроса</t>
  </si>
  <si>
    <t>Поддержка возможности добавления экземпляров исходных сущностей в корзину для склейки</t>
  </si>
  <si>
    <t>Поддержка возможности добавления группы исходных сущностей в корзину для склейки</t>
  </si>
  <si>
    <t>Запуск вероятностей унификации в соответствии с набором данных в корзине для склейки</t>
  </si>
  <si>
    <t>Экспорт значений атрибутов исходной сущности в csv-файл</t>
  </si>
  <si>
    <t>Экспорт значений ключевых атрибутов, связанных с исходной сущностью, в csv-файл</t>
  </si>
  <si>
    <t>Экспорт значений атрибутов исходной сущности в xlsx-файл</t>
  </si>
  <si>
    <t>Экспорт значений ключевых атрибутов, связанных с исходной сущностью, в xlsx-файл</t>
  </si>
  <si>
    <t>Экспорт значений и вероятностей значений атрибутов объединенной сущности в csv-файл</t>
  </si>
  <si>
    <t>Экспорт значений ключевых атрибутов, связанных с объединенной сущностью, в csv-файл</t>
  </si>
  <si>
    <t>Экспорт значений и вероятностей значений атрибутов объединенной сущности в xlsx-файл</t>
  </si>
  <si>
    <t>Экспорт значений ключевых атрибутов, связанных с объединенной сущностью, в xlsx-файл</t>
  </si>
  <si>
    <t>Экспорт значений атрибутов исходных сущностей, входящих в объединенную, в csv-файл</t>
  </si>
  <si>
    <t>Экспорт значений атрибутов исходных сущностей, входящих в объединенную, в xslx-файл</t>
  </si>
  <si>
    <t>Поддержка настройки экспорта только отображаемых или всех атрибутов</t>
  </si>
  <si>
    <t>Экспорт значений атрибутов виртуальных сущностей в csv-файл</t>
  </si>
  <si>
    <t>Экспорт значений атрибутов виртуальных сущностей в xlsx-файл</t>
  </si>
  <si>
    <t>Добавление в корзину исходных сущностей для склейки</t>
  </si>
  <si>
    <t>Реализация экранной области настроек склейки</t>
  </si>
  <si>
    <t>Реализация экранной области результатов склейки</t>
  </si>
  <si>
    <t>Выбор набора атрибутов сущностей, на основе которых будет осуществлена склейка - добавление</t>
  </si>
  <si>
    <t>Выбор набора атрибутов сущностей, на основе которых будет осуществлена склейка - удаление</t>
  </si>
  <si>
    <t>Запуск процесса объединения сущностей из корзины</t>
  </si>
  <si>
    <t>Визуализация итогов объединения сущностей</t>
  </si>
  <si>
    <t>Визуализация ошибок и несоответствий по итогам процесса объединения сущностей</t>
  </si>
  <si>
    <t>Компонент управления витринами данных п.4.2.5.2</t>
  </si>
  <si>
    <t>Поддержка типов событий: запрос от внешней системы, после завершения вероятностной унификации</t>
  </si>
  <si>
    <t>Поддержка выбора столбцов, участвующих в фильтре</t>
  </si>
  <si>
    <t>Поддержка кнопки задания фильтров</t>
  </si>
  <si>
    <t>Поддержка преднастройки фильтров</t>
  </si>
  <si>
    <t>Поддержка хранения последнего состояния фильтра, заданного пользователем</t>
  </si>
  <si>
    <t>Компонент интерактивной визуализации п.4.2.5.3</t>
  </si>
  <si>
    <t>Поддержка моделирования структур данных</t>
  </si>
  <si>
    <t>Поддержка моделирования графического представления данных</t>
  </si>
  <si>
    <t>Подключение к хранилищу больших данных</t>
  </si>
  <si>
    <t>Подключение к оперативному хранилищу данных</t>
  </si>
  <si>
    <t>Поддержка объединения данных из нескольких источников</t>
  </si>
  <si>
    <t>Поддержка конструктора загрузки данных</t>
  </si>
  <si>
    <t>Поддержка ассоциативного индексирования</t>
  </si>
  <si>
    <t>Поддержка интеллектуального поиска по запросу с визуализацией результатов</t>
  </si>
  <si>
    <t>Возможность перетаскивания графических элементов</t>
  </si>
  <si>
    <t>Управление шаблонами визуализаций – создание/сохранение</t>
  </si>
  <si>
    <t>Управление шаблонами визуализаций – редактирование/настройка</t>
  </si>
  <si>
    <t>Управление шаблонами визуализаций - удаление</t>
  </si>
  <si>
    <t>Поддержка этапности создания шаблонов визуализаций</t>
  </si>
  <si>
    <t>Формирование интерактивных информационных панелей (дашбордов)</t>
  </si>
  <si>
    <t>Формирование интерактивных отчетов</t>
  </si>
  <si>
    <t>Поддержка печати отчетов</t>
  </si>
  <si>
    <t>Поддержка рассылки отчетов</t>
  </si>
  <si>
    <t>Поддержка API-интерфейсов прикладного программирования</t>
  </si>
  <si>
    <t>Компонент аналитической обработки данных п.4.2.5.4</t>
  </si>
  <si>
    <t>Поддержка описания данных</t>
  </si>
  <si>
    <t xml:space="preserve">Возможность совмещения данных из различных источников </t>
  </si>
  <si>
    <t>Ведение моделей аналитической обработки данных - регистрация</t>
  </si>
  <si>
    <t>Ведение моделей аналитической обработки данных – корректировка, удаление</t>
  </si>
  <si>
    <t>Поддержка подключения к аналитике первично загруженных данных</t>
  </si>
  <si>
    <t>Поддержка подключения к аналитике витрин данных</t>
  </si>
  <si>
    <t>Поддержка анализа случайных наборов и объектов</t>
  </si>
  <si>
    <t>Поддержка процедур регрессионного анализа</t>
  </si>
  <si>
    <t>Поддержка процедур статистического анализа</t>
  </si>
  <si>
    <t>Поддержка процедур корреляционного анализа</t>
  </si>
  <si>
    <t>Поддержка построения прогнозных моделей</t>
  </si>
  <si>
    <t>Поддержка выявления аномалий</t>
  </si>
  <si>
    <t>Кластеризация данных</t>
  </si>
  <si>
    <t>Обзор результатов аналитической обработки данных</t>
  </si>
  <si>
    <t>Компонент формирования отчетности п.4.2.5.5</t>
  </si>
  <si>
    <t>Возможность совмещения данных из различных источников</t>
  </si>
  <si>
    <t>Поддержка  шаблонов отчетов - регистрация</t>
  </si>
  <si>
    <t>Поддержка  шаблонов отчетов – редактирование, удаление</t>
  </si>
  <si>
    <t>Визуализация отчета в форме столбчатой, точечной и лепестковой диаграмм</t>
  </si>
  <si>
    <t>Визуализация отчета в форме круговой, пузырьковой и каскадной диаграмм</t>
  </si>
  <si>
    <t>Визуализация отчета в форме нормированной столбчатой диаграммы</t>
  </si>
  <si>
    <t>Визуализация отчета в форме таблицы с условным форматированием</t>
  </si>
  <si>
    <t>Картографическая визуализация отчета</t>
  </si>
  <si>
    <t>Визуализация отчета в форме гистограммы</t>
  </si>
  <si>
    <t>Визуализация отчета в форме диаграммы Санкей</t>
  </si>
  <si>
    <t>Визуализация отчета в форме диаграммы Ганта</t>
  </si>
  <si>
    <t>Визуализация отчета в форме плоского дерева</t>
  </si>
  <si>
    <t>Визуализация отчета в форме воронки конверсии</t>
  </si>
  <si>
    <t>Экспорт данных отчета в csv</t>
  </si>
  <si>
    <t>Экспорт данных отчета в pdf</t>
  </si>
  <si>
    <t>Экспорт данных отчета в png</t>
  </si>
  <si>
    <t>Настройка расписания рассылки отчетов по e-mail</t>
  </si>
  <si>
    <t>Поддержка автоматической рассылки отчетов по расписанию</t>
  </si>
  <si>
    <t>Подсистема унифицированного информационного обмена с внешними потребителями п.4.2.7</t>
  </si>
  <si>
    <t>Логирование запросов от внешних ИС</t>
  </si>
  <si>
    <t>Возможность просмотра журнала логирования запросов внешних ИС</t>
  </si>
  <si>
    <t>Поддержка настройки ограничений на количество запросов внешних ИС</t>
  </si>
  <si>
    <t>Поддержка формата csv при информационном обмене</t>
  </si>
  <si>
    <t>Поддержка формата json при информационном обмене</t>
  </si>
  <si>
    <t>Поддержка формата xml при информационном обмене</t>
  </si>
  <si>
    <t>Поддержка формата xlsx при информационном обмене</t>
  </si>
  <si>
    <t>Подсистема мониторинга администрирования и информационной безопасности п.4.2.8</t>
  </si>
  <si>
    <t>Поддержка управления доступом к данным по источникам информации</t>
  </si>
  <si>
    <t>Поддержка управления доступом к данным по исходным сущностям</t>
  </si>
  <si>
    <t>Поддержка управления доступом к данным по объединенным сущностям</t>
  </si>
  <si>
    <t>Поддержка управления доступом к данным по виртуальным сущностям</t>
  </si>
  <si>
    <t>Назначение прав доступа к данным по источникам информации</t>
  </si>
  <si>
    <t>Назначение прав доступа к данным по исходным сущностям</t>
  </si>
  <si>
    <t>Назначение прав доступа к данным по объединенным сущностям</t>
  </si>
  <si>
    <t>Назначение прав доступа к данным по виртуальным сущностям</t>
  </si>
  <si>
    <t>Ограничение прав доступа к данным по источникам информации</t>
  </si>
  <si>
    <t>Ограничение прав доступа к данным по исходным сущностям</t>
  </si>
  <si>
    <t>Ограничение прав доступа к данным по объединенным сущностям</t>
  </si>
  <si>
    <t>Ограничение прав доступа к данным по виртуальным сущностям</t>
  </si>
  <si>
    <t>Разработка дашборда №4 с функциями выбора параметров (фильтров), формирования, визуализации и настройки  визуализации (состав определяется в ЧТЗ)</t>
  </si>
  <si>
    <t>Разработка дашборда №5 с функциями выбора параметров (фильтров), формирования, визуализации и настройки  визуализации (состав определяется в ЧТЗ)</t>
  </si>
  <si>
    <t>Разработка отчетной формы № 1 с функциями выбора параметров (фильтров), формирования, визуализации (состав определяется в ЧТЗ)</t>
  </si>
  <si>
    <t>Разработка отчетной формы № 2 с функциями выбора параметров (фильтров), формирования, визуализации (состав определяется в ЧТЗ)</t>
  </si>
  <si>
    <t>Разработка отчетной формы № 3 с функциями выбора параметров (фильтров), формирования, визуализации (состав определяется в ЧТЗ)</t>
  </si>
  <si>
    <t>Разработка отчетной формы № 4 с функциями выбора параметров (фильтров), формирования, визуализации (состав определяется в ЧТЗ)</t>
  </si>
  <si>
    <t>Разработка отчетной формы № 5 с функциями выбора параметров (фильтров), формирования, визуализации (состав определяется в ЧТЗ)</t>
  </si>
  <si>
    <t>Разработка отчетной формы № 6 с функциями выбора параметров (фильтров), формирования, визуализации (состав определяется в ЧТЗ)</t>
  </si>
  <si>
    <t>Разработка отчетной формы № 7 с функциями выбора параметров (фильтров), формирования, визуализации (состав определяется в ЧТЗ)</t>
  </si>
  <si>
    <t>Разработка отчетной формы № 8 с функциями выбора параметров (фильтров), формирования, визуализации (состав определяется в ЧТЗ)</t>
  </si>
  <si>
    <t>Разработка отчетной формы № 9 с функциями выбора параметров (фильтров), формирования, визуализации (состав определяется в ЧТЗ)</t>
  </si>
  <si>
    <t>Разработка отчетной формы № 10 с функциями выбора параметров (фильтров), формирования, визуализации (состав определяется в ЧТЗ)</t>
  </si>
  <si>
    <t>№п/п</t>
  </si>
  <si>
    <t>Состав работ</t>
  </si>
  <si>
    <t>Наименование должностей исполнителей (наименование должности по МРР)</t>
  </si>
  <si>
    <r>
      <t xml:space="preserve">Фактическое время участия исполнителя в работе, </t>
    </r>
    <r>
      <rPr>
        <b/>
        <sz val="8"/>
        <color theme="1"/>
        <rFont val="Times New Roman"/>
        <family val="1"/>
        <charset val="204"/>
      </rPr>
      <t>Тф</t>
    </r>
    <r>
      <rPr>
        <sz val="8"/>
        <color theme="1"/>
        <rFont val="Times New Roman"/>
        <family val="1"/>
        <charset val="204"/>
      </rPr>
      <t xml:space="preserve"> (день)</t>
    </r>
  </si>
  <si>
    <t>Плановая продолжительность выполнения работы, в кал.днях</t>
  </si>
  <si>
    <r>
      <t xml:space="preserve">Плановая продолжительность выполнения работы, </t>
    </r>
    <r>
      <rPr>
        <b/>
        <sz val="8"/>
        <color rgb="FF000000"/>
        <rFont val="Times New Roman"/>
        <family val="1"/>
        <charset val="204"/>
      </rPr>
      <t>Тп</t>
    </r>
    <r>
      <rPr>
        <sz val="8"/>
        <color rgb="FF000000"/>
        <rFont val="Times New Roman"/>
        <family val="1"/>
        <charset val="204"/>
      </rPr>
      <t xml:space="preserve"> (раб.день)</t>
    </r>
  </si>
  <si>
    <r>
      <t xml:space="preserve">Численность исполнителей одной квалификации, </t>
    </r>
    <r>
      <rPr>
        <b/>
        <sz val="8"/>
        <color theme="1"/>
        <rFont val="Times New Roman"/>
        <family val="1"/>
        <charset val="204"/>
      </rPr>
      <t>Чi</t>
    </r>
    <r>
      <rPr>
        <sz val="8"/>
        <color theme="1"/>
        <rFont val="Times New Roman"/>
        <family val="1"/>
        <charset val="204"/>
      </rPr>
      <t xml:space="preserve"> чел.</t>
    </r>
  </si>
  <si>
    <r>
      <t xml:space="preserve">Индекс уровня заработной платы специалистов-исполнителей работы </t>
    </r>
    <r>
      <rPr>
        <b/>
        <sz val="8"/>
        <color theme="1"/>
        <rFont val="Times New Roman"/>
        <family val="1"/>
        <charset val="204"/>
      </rPr>
      <t>Иi</t>
    </r>
  </si>
  <si>
    <t>Коэффициент квалификации (участия) специалистов
Ккв(уч)
∑(гр4:гр5хгр6хгр7)/∑гр6</t>
  </si>
  <si>
    <r>
      <t xml:space="preserve">Базовая среднемесячная нормативная заработная плата исполнителей </t>
    </r>
    <r>
      <rPr>
        <b/>
        <sz val="8"/>
        <color rgb="FF000000"/>
        <rFont val="Times New Roman"/>
        <family val="1"/>
        <charset val="204"/>
      </rPr>
      <t>ЗПср.дн.</t>
    </r>
    <r>
      <rPr>
        <sz val="8"/>
        <color rgb="FF000000"/>
        <rFont val="Times New Roman"/>
        <family val="1"/>
        <charset val="204"/>
      </rPr>
      <t>, руб.</t>
    </r>
  </si>
  <si>
    <t>Кол-во рабочих дней в месяце (дни)</t>
  </si>
  <si>
    <t>Базовая среднедневная зарплата исполнителей (гр.2/гр.3) (руб.)</t>
  </si>
  <si>
    <r>
      <t xml:space="preserve">Удельный вес зарплаты в себестоимости работ </t>
    </r>
    <r>
      <rPr>
        <b/>
        <sz val="8"/>
        <color rgb="FF000000"/>
        <rFont val="Times New Roman"/>
        <family val="1"/>
        <charset val="204"/>
      </rPr>
      <t>Кз</t>
    </r>
    <r>
      <rPr>
        <sz val="8"/>
        <color rgb="FF000000"/>
        <rFont val="Times New Roman"/>
        <family val="1"/>
        <charset val="204"/>
      </rPr>
      <t>, (40%)</t>
    </r>
  </si>
  <si>
    <r>
      <t>Рентабельность,</t>
    </r>
    <r>
      <rPr>
        <b/>
        <sz val="8"/>
        <color rgb="FF000000"/>
        <rFont val="Times New Roman"/>
        <family val="1"/>
        <charset val="204"/>
      </rPr>
      <t xml:space="preserve"> Р</t>
    </r>
    <r>
      <rPr>
        <sz val="8"/>
        <color rgb="FF000000"/>
        <rFont val="Times New Roman"/>
        <family val="1"/>
        <charset val="204"/>
      </rPr>
      <t xml:space="preserve"> (10%)</t>
    </r>
  </si>
  <si>
    <r>
      <t xml:space="preserve">Базовая среднедневная единичная выработка  </t>
    </r>
    <r>
      <rPr>
        <b/>
        <sz val="8"/>
        <color rgb="FF000000"/>
        <rFont val="Times New Roman"/>
        <family val="1"/>
        <charset val="204"/>
      </rPr>
      <t>Вср.дн</t>
    </r>
    <r>
      <rPr>
        <sz val="8"/>
        <color rgb="FF000000"/>
        <rFont val="Times New Roman"/>
        <family val="1"/>
        <charset val="204"/>
      </rPr>
      <t>, (гр.4х(1+гр.6))/гр.5 (руб.)</t>
    </r>
  </si>
  <si>
    <r>
      <t xml:space="preserve">Общая продолжительность выполнения работ </t>
    </r>
    <r>
      <rPr>
        <b/>
        <sz val="8"/>
        <color rgb="FF000000"/>
        <rFont val="Times New Roman"/>
        <family val="1"/>
        <charset val="204"/>
      </rPr>
      <t>Тобщ</t>
    </r>
    <r>
      <rPr>
        <sz val="8"/>
        <color rgb="FF000000"/>
        <rFont val="Times New Roman"/>
        <family val="1"/>
        <charset val="204"/>
      </rPr>
      <t xml:space="preserve"> (дни)</t>
    </r>
  </si>
  <si>
    <r>
      <t xml:space="preserve">Численность исполнителей </t>
    </r>
    <r>
      <rPr>
        <b/>
        <sz val="8"/>
        <color rgb="FF000000"/>
        <rFont val="Times New Roman"/>
        <family val="1"/>
        <charset val="204"/>
      </rPr>
      <t>Чп</t>
    </r>
    <r>
      <rPr>
        <sz val="8"/>
        <color rgb="FF000000"/>
        <rFont val="Times New Roman"/>
        <family val="1"/>
        <charset val="204"/>
      </rPr>
      <t xml:space="preserve"> (чел.)</t>
    </r>
  </si>
  <si>
    <r>
      <t xml:space="preserve">Коэф-т квалификации участия </t>
    </r>
    <r>
      <rPr>
        <b/>
        <sz val="8"/>
        <color rgb="FF000000"/>
        <rFont val="Times New Roman"/>
        <family val="1"/>
        <charset val="204"/>
      </rPr>
      <t>Ккв -уч</t>
    </r>
  </si>
  <si>
    <r>
      <t xml:space="preserve">Базовая цена </t>
    </r>
    <r>
      <rPr>
        <b/>
        <sz val="8"/>
        <color rgb="FF000000"/>
        <rFont val="Times New Roman"/>
        <family val="1"/>
        <charset val="204"/>
      </rPr>
      <t xml:space="preserve">Цб </t>
    </r>
    <r>
      <rPr>
        <sz val="8"/>
        <color rgb="FF000000"/>
        <rFont val="Times New Roman"/>
        <family val="1"/>
        <charset val="204"/>
      </rPr>
      <t>(руб.)</t>
    </r>
  </si>
  <si>
    <t>Коэффициент пересчета базовой стоимости в уровень цен на III квартал 2020 года</t>
  </si>
  <si>
    <t>Стоимость работ в ценах III кв.2020 года, руб. без НДС</t>
  </si>
  <si>
    <t>Стоимость работ, руб. с НДС</t>
  </si>
  <si>
    <t>Итого</t>
  </si>
  <si>
    <t xml:space="preserve">Проведение аттестационных испытаний </t>
  </si>
  <si>
    <t>Развитие УДРВС</t>
  </si>
  <si>
    <t>Модернизация ИБ УДРВС</t>
  </si>
  <si>
    <t>Обеспечение загрузки и хранения исходных атрибутов для витрины Citizen</t>
  </si>
  <si>
    <t>Обеспечение загрузки и хранения расчетных атрибутов для витрины Citizen</t>
  </si>
  <si>
    <t>Обеспечение загрузки и хранения признаков достоверности для витрины Citizen</t>
  </si>
  <si>
    <t>Обеспечение загрузки и хранения признаков актуальности для витрины Citizen</t>
  </si>
  <si>
    <t>Возможность создания запрос-ориентированных проекций для витрины Citizen</t>
  </si>
  <si>
    <t>Обеспечение возможности извлечения данных из оперативного хранилища для витрины Citizen</t>
  </si>
  <si>
    <t>Возможность настройки политик в части сроков хранения и удаления историчных записей витрины Citizen</t>
  </si>
  <si>
    <t>Обеспечение загрузки и хранения исходных атрибутов для витрины Address</t>
  </si>
  <si>
    <t xml:space="preserve">Обеспечение загрузки и хранения расчетных атрибутов для витрины Address </t>
  </si>
  <si>
    <t xml:space="preserve">Обеспечение загрузки и хранения признаков достоверности для витрины Address </t>
  </si>
  <si>
    <t xml:space="preserve">Обеспечение загрузки и хранения признаков актуальности для витрины Address </t>
  </si>
  <si>
    <t xml:space="preserve">Возможность создания запрос-ориентированных проекций для витрины Address </t>
  </si>
  <si>
    <t xml:space="preserve">Обеспечение возможности извлечения данных из оперативного хранилища для витрины Address </t>
  </si>
  <si>
    <t xml:space="preserve">Возможность настройки политик в части сроков хранения и удаления историчных записей витрины Address </t>
  </si>
  <si>
    <t>Обеспечение загрузки и хранения исходных атрибутов для витрины Document</t>
  </si>
  <si>
    <t xml:space="preserve">Обеспечение загрузки и хранения расчетных атрибутов для витрины Document </t>
  </si>
  <si>
    <t xml:space="preserve">Обеспечение загрузки и хранения признаков достоверности для витрины Document </t>
  </si>
  <si>
    <t xml:space="preserve">Обеспечение загрузки и хранения признаков актуальности для витрины Document </t>
  </si>
  <si>
    <t xml:space="preserve">Возможность создания запрос-ориентированных проекций для витрины Document </t>
  </si>
  <si>
    <t xml:space="preserve">Обеспечение возможности извлечения данных из оперативного хранилища для витрины Document </t>
  </si>
  <si>
    <t xml:space="preserve">Возможность настройки политик в части сроков хранения и удаления историчных записей витрины Document </t>
  </si>
  <si>
    <t>Обеспечение загрузки и хранения исходных атрибутов для витрины Company</t>
  </si>
  <si>
    <t xml:space="preserve">Обеспечение загрузки и хранения расчетных атрибутов для витрины Company </t>
  </si>
  <si>
    <t xml:space="preserve">Обеспечение загрузки и хранения признаков достоверности для витрины Company </t>
  </si>
  <si>
    <t xml:space="preserve">Обеспечение загрузки и хранения признаков актуальности для витрины Company </t>
  </si>
  <si>
    <t xml:space="preserve">Возможность создания запрос-ориентированных проекций для витрины Company </t>
  </si>
  <si>
    <t xml:space="preserve">Обеспечение возможности извлечения данных из оперативного хранилища для витрины Company </t>
  </si>
  <si>
    <t xml:space="preserve">Возможность настройки политик в части сроков хранения и удаления историчных записей витрины Company </t>
  </si>
  <si>
    <t>Обеспечение загрузки и хранения исходных атрибутов для витрины Vehicle</t>
  </si>
  <si>
    <t xml:space="preserve">Обеспечение загрузки и хранения расчетных атрибутов для витрины Vehicle </t>
  </si>
  <si>
    <t xml:space="preserve">Обеспечение загрузки и хранения признаков достоверности для витрины Vehicle </t>
  </si>
  <si>
    <t xml:space="preserve">Обеспечение загрузки и хранения признаков актуальности для витрины Vehicle </t>
  </si>
  <si>
    <t xml:space="preserve">Возможность создания запрос-ориентированных проекций для витрины Vehicle </t>
  </si>
  <si>
    <t xml:space="preserve">Обеспечение возможности извлечения данных из оперативного хранилища для витрины Vehicle </t>
  </si>
  <si>
    <t xml:space="preserve">Возможность настройки политик в части сроков хранения и удаления историчных записей витрины Vehicle </t>
  </si>
  <si>
    <t>Поддержка API авторизации ИС : сервис запроса-ответа, хранение параметров (конфигураций) сервиса</t>
  </si>
  <si>
    <t>API по предоставлению исходных сущностей: сервис запроса-ответа, хранение параметров (конфигураций) сервиса</t>
  </si>
  <si>
    <t>API по предоставлению объединенных сущностей: сервис запроса-ответа, хранение параметров (конфигураций) сервиса</t>
  </si>
  <si>
    <t>API по предоставлению виртуальных сущностей: сервис запроса-ответа, хранение параметров (конфигураций) сервиса</t>
  </si>
  <si>
    <t>API по предоставлению атрибутов исходных сущностей: сервис запроса-ответа, хранение параметров (конфигураций) сервиса</t>
  </si>
  <si>
    <t>API по предоставлению атрибутов объединенных сущностей: сервис запроса-ответа, хранение параметров (конфигураций) сервиса</t>
  </si>
  <si>
    <t>API по предоставлению атрибутов виртуальных сущностей: сервис запроса-ответа, хранение параметров (конфигураций) сервиса</t>
  </si>
  <si>
    <t>API по предоставлению данных витрины Citizen: сервис запроса-ответа, хранение параметров (конфигураций) сервиса</t>
  </si>
  <si>
    <t>API по предоставлению данных витрины Address: сервис запроса-ответа, хранение параметров (конфигураций) сервиса</t>
  </si>
  <si>
    <t>API по предоставлению данных витрины Document: сервис запроса-ответа, хранение параметров (конфигураций) сервиса</t>
  </si>
  <si>
    <t>API по предоставлению данных витрины Company: сервис запроса-ответа, хранение параметров (конфигураций) сервиса</t>
  </si>
  <si>
    <t>API по предоставлению данных витрины Vehicle: сервис запроса-ответа, хранение параметров (конфигураций) сервиса</t>
  </si>
  <si>
    <t>API по предоставлению данных общегородского wi_fi: сервис запроса-ответа, хранение параметров (конфигураций) сервиса</t>
  </si>
  <si>
    <t>API по предоставлению данных в части деятельности ЕИРЦ: сервис запроса-ответа, хранение параметров (конфигураций) сервиса</t>
  </si>
  <si>
    <t>API по предоставлению данных по медицинским услугам: сервис запроса-ответа, хранение параметров (конфигураций) сервиса</t>
  </si>
  <si>
    <t>API по предоставлению данных по услугам в сфере образования: сервис запроса-ответа, хранение параметров (конфигураций) сервиса</t>
  </si>
  <si>
    <t>API по предоставлению данных мониторинга интернет-активности: сервис запроса-ответа, хранение параметров (конфигураций) сервиса</t>
  </si>
  <si>
    <t>API по предоставлению данных по объектам недвижимости: сервис запроса-ответа, хранение параметров (конфигураций) сервиса</t>
  </si>
  <si>
    <t>API по предоставлению данных по помещениям: сервис запроса-ответа, хранение параметров (конфигураций) сервиса</t>
  </si>
  <si>
    <t>API по предоставлению данных по земельным участкам: сервис запроса-ответа, хранение параметров (конфигураций) сервиса</t>
  </si>
  <si>
    <t>API по предоставлению данных по услугам парковки транспортных средств: сервис запроса-ответа, хранение параметров (конфигураций) сервиса</t>
  </si>
  <si>
    <t>длительность этапа</t>
  </si>
  <si>
    <t>Оценочная длительность работ, к.д.</t>
  </si>
  <si>
    <t>Фактическая длительность этапа, р.д</t>
  </si>
  <si>
    <t>Проведение сертификационных испытаний</t>
  </si>
  <si>
    <t>Проведение аттестационных испытаний</t>
  </si>
  <si>
    <t>Актуализация проектной и организационно-распорядительной документации на СЗИ</t>
  </si>
  <si>
    <t>Внесение изменений в сертифицированное средство защиты информации (сертификационные испытания)</t>
  </si>
  <si>
    <t>Каталог данных Системы п.4.2.6</t>
  </si>
  <si>
    <t>Поддержка версионности шаблонов визуализаций</t>
  </si>
  <si>
    <t>Поддержка версионности шаблонов отчетных форм</t>
  </si>
  <si>
    <t>Начальник отдела защиты информации (Руководитель проекта)</t>
  </si>
  <si>
    <t>Технический писатель (1 категория)</t>
  </si>
  <si>
    <t>Архитектор (1 категория)</t>
  </si>
  <si>
    <t>Аналитик (1 категория)</t>
  </si>
  <si>
    <t>Разработчик (1 категория)</t>
  </si>
  <si>
    <t>Специалист отдела защиты информации (1 категория)</t>
  </si>
  <si>
    <t>Специалист отдела контроля качества (1 категория)</t>
  </si>
  <si>
    <r>
      <t>Количество функций обработки информации (Ф</t>
    </r>
    <r>
      <rPr>
        <vertAlign val="subscript"/>
        <sz val="10"/>
        <rFont val="Times New Roman"/>
        <family val="1"/>
        <charset val="204"/>
      </rPr>
      <t>i</t>
    </r>
    <r>
      <rPr>
        <sz val="10"/>
        <rFont val="Times New Roman"/>
        <family val="1"/>
        <charset val="204"/>
      </rPr>
      <t>)</t>
    </r>
  </si>
  <si>
    <r>
      <t>Ф</t>
    </r>
    <r>
      <rPr>
        <vertAlign val="subscript"/>
        <sz val="10"/>
        <rFont val="Times New Roman"/>
        <family val="1"/>
        <charset val="204"/>
      </rPr>
      <t>1</t>
    </r>
  </si>
  <si>
    <r>
      <t>Ф</t>
    </r>
    <r>
      <rPr>
        <vertAlign val="subscript"/>
        <sz val="10"/>
        <rFont val="Times New Roman"/>
        <family val="1"/>
        <charset val="204"/>
      </rPr>
      <t>2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</si>
  <si>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10"/>
        <rFont val="Times New Roman"/>
        <family val="1"/>
        <charset val="204"/>
      </rPr>
      <t>3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</si>
  <si>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10"/>
        <rFont val="Times New Roman"/>
        <family val="1"/>
        <charset val="204"/>
      </rPr>
      <t>4</t>
    </r>
    <r>
      <rPr>
        <sz val="11"/>
        <color theme="1"/>
        <rFont val="Calibri"/>
        <family val="2"/>
        <charset val="204"/>
        <scheme val="minor"/>
      </rPr>
      <t/>
    </r>
  </si>
  <si>
    <r>
      <t>Ф</t>
    </r>
    <r>
      <rPr>
        <vertAlign val="subscript"/>
        <sz val="10"/>
        <rFont val="Times New Roman"/>
        <family val="1"/>
        <charset val="204"/>
      </rPr>
      <t>5</t>
    </r>
    <r>
      <rPr>
        <sz val="11"/>
        <color theme="1"/>
        <rFont val="Calibri"/>
        <family val="2"/>
        <charset val="204"/>
        <scheme val="minor"/>
      </rPr>
      <t/>
    </r>
  </si>
  <si>
    <t>Разработка дашборда № 1 - по объектам недвижимости с функциями выбора параметров (фильтров), формирования, визуализации и настройки  визуализации (атрибутный состав детализируется в ЧТЗ)</t>
  </si>
  <si>
    <t>Разработка дашборда № 2 - по объектам транспортного комплекса с функциями выбора параметров (фильтров), формирования, визуализации и настройки  визуализации (атрибутный состав детализируется в ЧТЗ)</t>
  </si>
  <si>
    <t>Разработка дашборда № 3 - по общегородскому wi-fi с функциями выбора параметров (фильтров), формирования, визуализации и настройки  визуализации (атрибутный состав детализируется в ЧТЗ)</t>
  </si>
  <si>
    <t>Приложение 2 к протоколу</t>
  </si>
  <si>
    <t>начальной (максимальной)</t>
  </si>
  <si>
    <t>цены контракта (цены лота)</t>
  </si>
  <si>
    <t>Таблица расчета начальной (максимальной) цены контракта</t>
  </si>
  <si>
    <t>Ведение централизованного реестра поставщиков данных – регистрация с форматно-логическим контролем вводимых данных</t>
  </si>
  <si>
    <t>Ведение централизованного реестра поставщиков данных – редактирование с форматно-логическим контролем вводимых данных</t>
  </si>
  <si>
    <t>Ведение централизованного реестра потребителей данных – регистрация с форматно-логическим контролем вводимых данных</t>
  </si>
  <si>
    <t>Ведение централизованного реестра потребителей данных – редактирование с форматно-логическим контролем вводимых данных</t>
  </si>
  <si>
    <t>Ведение централизованных альбомов форматов первичных данных – регистрация с форматно-логическим контролем вводимых данных</t>
  </si>
  <si>
    <t>Ведение централизованных альбомов форматов первичных данных – редактирование с форматно-логическим контролем вводимых данных</t>
  </si>
  <si>
    <t>Ведение централизованных альбомов форматов агрегированных данных – регистрация с форматно-логическим контролем вводимых данных</t>
  </si>
  <si>
    <t>Ведение централизованных альбомов форматов агрегированных данных – редактирование с форматно-логическим контролем вводимых данных</t>
  </si>
  <si>
    <t>Ведение централизованного реестра метрик контроля качества данных – регистрация с форматно-логическим контролем вводимых данных</t>
  </si>
  <si>
    <t>Ведение централизованного реестра метрик контроля качества данных – редактирование с форматно-логическим контролем вводимых данных</t>
  </si>
  <si>
    <t>Ведение централизованного реестра и описания бизнес показателей результатов исполнения процессов обработки данных - регистрация с форматно-логическим контролем вводимых данных</t>
  </si>
  <si>
    <t>Ведение централизованного реестра и описания бизнес показателей результатов исполнения процессов обработки данных - редактирование с форматно-логическим контролем вводимых данных</t>
  </si>
  <si>
    <r>
      <t>Средняя выработка В</t>
    </r>
    <r>
      <rPr>
        <vertAlign val="subscript"/>
        <sz val="12"/>
        <color theme="1"/>
        <rFont val="Times New Roman"/>
        <family val="1"/>
        <charset val="204"/>
      </rPr>
      <t>ср</t>
    </r>
    <r>
      <rPr>
        <sz val="12"/>
        <color theme="1"/>
        <rFont val="Times New Roman"/>
        <family val="1"/>
        <charset val="204"/>
      </rPr>
      <t xml:space="preserve"> (руб.)</t>
    </r>
  </si>
  <si>
    <r>
      <t>Продолжитель-ность работы Т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(мес)</t>
    </r>
  </si>
  <si>
    <r>
      <t>Численность исполнителей Ч</t>
    </r>
    <r>
      <rPr>
        <vertAlign val="subscript"/>
        <sz val="12"/>
        <color theme="1"/>
        <rFont val="Times New Roman"/>
        <family val="1"/>
        <charset val="204"/>
      </rPr>
      <t>п</t>
    </r>
    <r>
      <rPr>
        <sz val="12"/>
        <color theme="1"/>
        <rFont val="Times New Roman"/>
        <family val="1"/>
        <charset val="204"/>
      </rPr>
      <t xml:space="preserve"> (чел.)</t>
    </r>
  </si>
  <si>
    <r>
      <t>Коэффициент квалификации (участия) К</t>
    </r>
    <r>
      <rPr>
        <vertAlign val="subscript"/>
        <sz val="12"/>
        <color theme="1"/>
        <rFont val="Times New Roman"/>
        <family val="1"/>
        <charset val="204"/>
      </rPr>
      <t>кв(уч)</t>
    </r>
  </si>
  <si>
    <r>
      <t>К-нт численности исполнителей (К</t>
    </r>
    <r>
      <rPr>
        <vertAlign val="subscript"/>
        <sz val="12"/>
        <color theme="1"/>
        <rFont val="Times New Roman"/>
        <family val="1"/>
        <charset val="204"/>
      </rPr>
      <t>чi</t>
    </r>
    <r>
      <rPr>
        <sz val="12"/>
        <color theme="1"/>
        <rFont val="Times New Roman"/>
        <family val="1"/>
        <charset val="204"/>
      </rPr>
      <t>)</t>
    </r>
  </si>
  <si>
    <r>
      <t>Численность исполнителей (чел) (Ч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>)</t>
    </r>
  </si>
  <si>
    <r>
      <t>К-нт участия исполнителей в работах (К</t>
    </r>
    <r>
      <rPr>
        <vertAlign val="subscript"/>
        <sz val="12"/>
        <color theme="1"/>
        <rFont val="Times New Roman"/>
        <family val="1"/>
        <charset val="204"/>
      </rPr>
      <t>учi</t>
    </r>
    <r>
      <rPr>
        <sz val="12"/>
        <color theme="1"/>
        <rFont val="Times New Roman"/>
        <family val="1"/>
        <charset val="204"/>
      </rPr>
      <t>)</t>
    </r>
  </si>
  <si>
    <r>
      <t>Индекс среднемесячной з/п (И</t>
    </r>
    <r>
      <rPr>
        <vertAlign val="subscript"/>
        <sz val="12"/>
        <color theme="1"/>
        <rFont val="Times New Roman"/>
        <family val="1"/>
        <charset val="204"/>
      </rPr>
      <t>i</t>
    </r>
    <r>
      <rPr>
        <sz val="12"/>
        <color theme="1"/>
        <rFont val="Times New Roman"/>
        <family val="1"/>
        <charset val="204"/>
      </rPr>
      <t>)</t>
    </r>
  </si>
  <si>
    <t xml:space="preserve">Наименование работы </t>
  </si>
  <si>
    <t>1.</t>
  </si>
  <si>
    <t>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</t>
  </si>
  <si>
    <t>2.</t>
  </si>
  <si>
    <t>Работы по ИБ, всего</t>
  </si>
  <si>
    <t>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</t>
  </si>
  <si>
    <t>Формирование требований к модернизации СЗИ</t>
  </si>
  <si>
    <t>Таким образом, расчетная (начальная) максимальная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составит
188 875 908,67 руб. (сто восемьдесят восемь миллионов восемьсот семьдесят пять тысяч девятьсот восемь рублей 67 копеек), в том числе НДС 20%.
С учетом лимита бюджетного финансирования данного проекта в размере 188 000 000,00 руб. (сто восемьдесят восемь миллионов рублей 00 копеек), в том числе НДС 20%, начальная (максимальная)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была принята равной 188 000 000,00 руб. (сто восемьдесят восемь миллионов рублей 00 копеек), в том числе НДС 20%.</t>
  </si>
  <si>
    <t xml:space="preserve">Таким образом, расчетная (начальная) максимальная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составит 188 875 908,67 руб. (сто восемьдесят восемь миллионов восемьсот семьдесят пять тысяч девятьсот восемь рублей 67 копеек), в том числе НДС 20%.
С учетом лимита бюджетного финансирования данного проекта в размере 188 000 000,00 руб. (сто восемьдесят восемь миллионов рублей 00 копеек), в том числе НДС 20%, начальная (максимальная)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была принята равной 188 000 000,00 руб. (сто восемьдесят восемь миллионов рублей 00 копеек), в том числе НДС 20%.
С учетом рекомендаций Государственного бюджетного учреждения города Москвы «Городское агентство управления инвестициями» от 04.12.2020 № 3506-5-1-1-041220-П
к № 3506-5-1-1-191120 начальная (максимальная)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принимается равной 186 047 899,92 руб. (сто восемьдесят шесть миллионов сорок семь тысяч восемьсот девяносто девять рублей 92 копейки), в том числе НДС 20%.
</t>
  </si>
  <si>
    <r>
      <t>С учетом рекомендаций Государственного бюджетного учреждения города Москвы «Городское агентство управления инвестициями» от 04.12.2020
№ 3506-5-1-1-041220-П к № 3506-5-1-1-191120 начальная (максимальная) цена контракта на выполнение работ по развитию информационной системы управления данными в распределенной вычислительной среде в части управления процессами аналитической обработки, извлечения и визуализации данных принимается равной</t>
    </r>
    <r>
      <rPr>
        <b/>
        <sz val="11"/>
        <color theme="1"/>
        <rFont val="Times New Roman"/>
        <family val="1"/>
        <charset val="204"/>
      </rPr>
      <t xml:space="preserve"> 186 047 899,92 руб. (сто восемьдесят шесть миллионов сорок семь тысяч восемьсот девяносто девять рублей 92 копейки)</t>
    </r>
    <r>
      <rPr>
        <sz val="11"/>
        <color theme="1"/>
        <rFont val="Times New Roman"/>
        <family val="1"/>
        <charset val="204"/>
      </rPr>
      <t>, в том числе НДС 20%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</si>
</sst>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_-;\-* #,##0.00_-;_-* &quot;-&quot;??_-;_-@_-"/>
    <numFmt numFmtId="164" formatCode="_-* #,##0.00\ _₽_-;\-* #,##0.00\ _₽_-;_-* &quot;-&quot;??\ _₽_-;_-@_-"/>
    <numFmt numFmtId="165" formatCode="0.000"/>
    <numFmt numFmtId="166" formatCode="0.0"/>
    <numFmt numFmtId="167" formatCode="0.0%"/>
    <numFmt numFmtId="168" formatCode="#,##0.000"/>
    <numFmt numFmtId="169" formatCode="_-* #,##0.00\ _₽_-;\-* #,##0.00\ _₽_-;_-* &quot;-&quot;\ _₽_-;_-@_-"/>
    <numFmt numFmtId="170" formatCode="0.0000"/>
    <numFmt numFmtId="171" formatCode="#,##0.0"/>
    <numFmt numFmtId="172" formatCode="0.00000%"/>
    <numFmt numFmtId="173" formatCode="#,##0.00\ _₽"/>
    <numFmt numFmtId="174" formatCode="_-* #,##0.00\ _R_U_B_-;\-* #,##0.00\ _R_U_B_-;_-* &quot;-&quot;??\ _R_U_B_-;_-@_-"/>
  </numFmts>
  <fonts count="52" x14ac:knownFonts="1"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i/>
      <sz val="11"/>
      <color rgb="FF0070C0"/>
      <name val="Calibri"/>
      <family val="2"/>
      <charset val="204"/>
      <scheme val="minor"/>
    </font>
    <font>
      <b/>
      <i/>
      <sz val="11"/>
      <color rgb="FF0070C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vertAlign val="subscript"/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i/>
      <sz val="8"/>
      <color rgb="FF0070C0"/>
      <name val="Calibri"/>
      <family val="2"/>
      <charset val="204"/>
      <scheme val="minor"/>
    </font>
    <font>
      <i/>
      <sz val="8"/>
      <color rgb="FF0070C0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rgb="FF00000A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6100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sz val="8"/>
      <color rgb="FF9C0006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</font>
    <font>
      <b/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vertAlign val="subscript"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1" fillId="4" borderId="0" applyNumberFormat="0" applyBorder="0" applyAlignment="0" applyProtection="0"/>
    <xf numFmtId="0" fontId="2" fillId="5" borderId="0" applyNumberFormat="0" applyBorder="0" applyAlignment="0" applyProtection="0"/>
    <xf numFmtId="0" fontId="3" fillId="6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9" fillId="0" borderId="0"/>
    <xf numFmtId="174" fontId="4" fillId="0" borderId="0" applyFont="0" applyFill="0" applyBorder="0" applyAlignment="0" applyProtection="0"/>
  </cellStyleXfs>
  <cellXfs count="224">
    <xf numFmtId="0" fontId="0" fillId="0" borderId="0" xfId="0"/>
    <xf numFmtId="0" fontId="8" fillId="0" borderId="0" xfId="0" applyFont="1" applyFill="1" applyBorder="1" applyAlignment="1"/>
    <xf numFmtId="0" fontId="0" fillId="0" borderId="0" xfId="0" applyFill="1"/>
    <xf numFmtId="0" fontId="7" fillId="0" borderId="0" xfId="0" applyFont="1" applyFill="1"/>
    <xf numFmtId="3" fontId="6" fillId="2" borderId="2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12" fillId="0" borderId="0" xfId="0" applyFont="1" applyFill="1" applyBorder="1" applyAlignment="1"/>
    <xf numFmtId="0" fontId="6" fillId="0" borderId="0" xfId="0" applyFont="1" applyFill="1"/>
    <xf numFmtId="0" fontId="13" fillId="0" borderId="0" xfId="0" applyFont="1" applyFill="1"/>
    <xf numFmtId="0" fontId="6" fillId="0" borderId="19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3" fontId="13" fillId="0" borderId="0" xfId="0" applyNumberFormat="1" applyFont="1" applyFill="1"/>
    <xf numFmtId="0" fontId="6" fillId="0" borderId="24" xfId="0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center"/>
    </xf>
    <xf numFmtId="3" fontId="11" fillId="7" borderId="1" xfId="0" applyNumberFormat="1" applyFont="1" applyFill="1" applyBorder="1" applyAlignment="1">
      <alignment horizontal="center" vertical="center"/>
    </xf>
    <xf numFmtId="3" fontId="15" fillId="3" borderId="1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168" fontId="6" fillId="2" borderId="2" xfId="0" applyNumberFormat="1" applyFont="1" applyFill="1" applyBorder="1" applyAlignment="1">
      <alignment horizontal="center" vertical="center"/>
    </xf>
    <xf numFmtId="1" fontId="15" fillId="3" borderId="1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 wrapText="1"/>
    </xf>
    <xf numFmtId="1" fontId="15" fillId="7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1" fontId="17" fillId="3" borderId="1" xfId="0" applyNumberFormat="1" applyFont="1" applyFill="1" applyBorder="1" applyAlignment="1">
      <alignment horizontal="left" vertical="center"/>
    </xf>
    <xf numFmtId="0" fontId="18" fillId="0" borderId="0" xfId="0" applyFont="1"/>
    <xf numFmtId="4" fontId="6" fillId="2" borderId="18" xfId="0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16" fillId="0" borderId="0" xfId="0" applyFont="1"/>
    <xf numFmtId="4" fontId="16" fillId="0" borderId="0" xfId="0" applyNumberFormat="1" applyFont="1" applyBorder="1" applyAlignment="1">
      <alignment wrapText="1"/>
    </xf>
    <xf numFmtId="4" fontId="25" fillId="0" borderId="0" xfId="0" applyNumberFormat="1" applyFont="1" applyBorder="1" applyAlignment="1">
      <alignment wrapText="1"/>
    </xf>
    <xf numFmtId="4" fontId="9" fillId="8" borderId="4" xfId="0" applyNumberFormat="1" applyFont="1" applyFill="1" applyBorder="1" applyAlignment="1">
      <alignment horizontal="center" vertical="center" wrapText="1"/>
    </xf>
    <xf numFmtId="4" fontId="9" fillId="8" borderId="2" xfId="0" applyNumberFormat="1" applyFont="1" applyFill="1" applyBorder="1" applyAlignment="1">
      <alignment horizontal="center" vertical="center" wrapText="1"/>
    </xf>
    <xf numFmtId="4" fontId="9" fillId="8" borderId="18" xfId="0" applyNumberFormat="1" applyFont="1" applyFill="1" applyBorder="1" applyAlignment="1">
      <alignment horizontal="center" vertical="center" wrapText="1"/>
    </xf>
    <xf numFmtId="3" fontId="16" fillId="0" borderId="13" xfId="0" applyNumberFormat="1" applyFont="1" applyBorder="1" applyAlignment="1">
      <alignment horizontal="center" wrapText="1"/>
    </xf>
    <xf numFmtId="4" fontId="16" fillId="0" borderId="14" xfId="0" applyNumberFormat="1" applyFont="1" applyBorder="1" applyAlignment="1">
      <alignment wrapText="1"/>
    </xf>
    <xf numFmtId="4" fontId="16" fillId="0" borderId="6" xfId="0" applyNumberFormat="1" applyFont="1" applyBorder="1" applyAlignment="1">
      <alignment wrapText="1"/>
    </xf>
    <xf numFmtId="0" fontId="16" fillId="7" borderId="0" xfId="0" applyNumberFormat="1" applyFont="1" applyFill="1" applyBorder="1" applyAlignment="1">
      <alignment wrapText="1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wrapText="1"/>
    </xf>
    <xf numFmtId="0" fontId="9" fillId="8" borderId="4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166" fontId="16" fillId="0" borderId="1" xfId="0" applyNumberFormat="1" applyFont="1" applyBorder="1" applyAlignment="1">
      <alignment horizontal="center" wrapText="1"/>
    </xf>
    <xf numFmtId="165" fontId="16" fillId="0" borderId="3" xfId="0" applyNumberFormat="1" applyFont="1" applyBorder="1" applyAlignment="1">
      <alignment wrapText="1"/>
    </xf>
    <xf numFmtId="165" fontId="16" fillId="0" borderId="1" xfId="0" applyNumberFormat="1" applyFont="1" applyBorder="1" applyAlignment="1">
      <alignment wrapText="1"/>
    </xf>
    <xf numFmtId="170" fontId="16" fillId="0" borderId="1" xfId="0" applyNumberFormat="1" applyFont="1" applyBorder="1" applyAlignment="1">
      <alignment wrapText="1"/>
    </xf>
    <xf numFmtId="2" fontId="16" fillId="0" borderId="1" xfId="0" applyNumberFormat="1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165" fontId="9" fillId="0" borderId="6" xfId="0" applyNumberFormat="1" applyFont="1" applyBorder="1" applyAlignment="1">
      <alignment wrapText="1"/>
    </xf>
    <xf numFmtId="2" fontId="16" fillId="0" borderId="0" xfId="0" applyNumberFormat="1" applyFont="1"/>
    <xf numFmtId="0" fontId="16" fillId="0" borderId="13" xfId="0" applyFont="1" applyBorder="1" applyAlignment="1">
      <alignment horizontal="center" wrapText="1"/>
    </xf>
    <xf numFmtId="4" fontId="16" fillId="0" borderId="14" xfId="0" applyNumberFormat="1" applyFont="1" applyBorder="1" applyAlignment="1">
      <alignment horizontal="center" wrapText="1"/>
    </xf>
    <xf numFmtId="171" fontId="16" fillId="0" borderId="14" xfId="0" applyNumberFormat="1" applyFont="1" applyBorder="1" applyAlignment="1">
      <alignment horizontal="center" wrapText="1"/>
    </xf>
    <xf numFmtId="0" fontId="16" fillId="0" borderId="0" xfId="0" applyFont="1" applyBorder="1"/>
    <xf numFmtId="164" fontId="16" fillId="0" borderId="0" xfId="0" applyNumberFormat="1" applyFont="1" applyBorder="1"/>
    <xf numFmtId="1" fontId="17" fillId="3" borderId="1" xfId="0" applyNumberFormat="1" applyFont="1" applyFill="1" applyBorder="1" applyAlignment="1">
      <alignment horizontal="left" vertical="center" wrapText="1"/>
    </xf>
    <xf numFmtId="3" fontId="20" fillId="10" borderId="1" xfId="0" applyNumberFormat="1" applyFont="1" applyFill="1" applyBorder="1" applyAlignment="1">
      <alignment horizontal="center" vertical="center"/>
    </xf>
    <xf numFmtId="0" fontId="22" fillId="0" borderId="16" xfId="0" applyFont="1" applyBorder="1" applyAlignment="1">
      <alignment vertical="center" wrapText="1"/>
    </xf>
    <xf numFmtId="1" fontId="17" fillId="8" borderId="28" xfId="0" applyNumberFormat="1" applyFont="1" applyFill="1" applyBorder="1" applyAlignment="1">
      <alignment horizontal="center" vertical="center" wrapText="1"/>
    </xf>
    <xf numFmtId="1" fontId="19" fillId="0" borderId="16" xfId="0" applyNumberFormat="1" applyFont="1" applyBorder="1" applyAlignment="1">
      <alignment vertical="center"/>
    </xf>
    <xf numFmtId="1" fontId="23" fillId="10" borderId="1" xfId="0" applyNumberFormat="1" applyFont="1" applyFill="1" applyBorder="1" applyAlignment="1">
      <alignment horizontal="left" vertical="center" wrapText="1"/>
    </xf>
    <xf numFmtId="1" fontId="18" fillId="0" borderId="0" xfId="0" applyNumberFormat="1" applyFont="1" applyAlignment="1">
      <alignment vertical="center"/>
    </xf>
    <xf numFmtId="1" fontId="18" fillId="11" borderId="0" xfId="0" applyNumberFormat="1" applyFont="1" applyFill="1" applyAlignment="1">
      <alignment vertical="center"/>
    </xf>
    <xf numFmtId="0" fontId="21" fillId="11" borderId="0" xfId="0" applyFont="1" applyFill="1"/>
    <xf numFmtId="1" fontId="18" fillId="11" borderId="1" xfId="0" applyNumberFormat="1" applyFont="1" applyFill="1" applyBorder="1" applyAlignment="1">
      <alignment vertical="center"/>
    </xf>
    <xf numFmtId="0" fontId="21" fillId="11" borderId="1" xfId="0" applyFont="1" applyFill="1" applyBorder="1"/>
    <xf numFmtId="4" fontId="16" fillId="0" borderId="0" xfId="0" applyNumberFormat="1" applyFont="1" applyFill="1" applyBorder="1" applyAlignment="1">
      <alignment wrapText="1"/>
    </xf>
    <xf numFmtId="0" fontId="14" fillId="13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14" fillId="13" borderId="1" xfId="8" applyFont="1" applyFill="1" applyBorder="1" applyAlignment="1">
      <alignment horizontal="center" vertical="center" wrapText="1"/>
    </xf>
    <xf numFmtId="0" fontId="6" fillId="0" borderId="0" xfId="0" applyFont="1"/>
    <xf numFmtId="0" fontId="28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30" fillId="0" borderId="1" xfId="6" applyFont="1" applyFill="1" applyBorder="1" applyAlignment="1">
      <alignment horizontal="center" vertical="center" wrapText="1"/>
    </xf>
    <xf numFmtId="168" fontId="31" fillId="0" borderId="27" xfId="8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172" fontId="6" fillId="0" borderId="0" xfId="0" applyNumberFormat="1" applyFont="1" applyAlignment="1">
      <alignment horizontal="center" vertical="center"/>
    </xf>
    <xf numFmtId="43" fontId="6" fillId="0" borderId="0" xfId="7" applyFont="1" applyAlignment="1">
      <alignment horizontal="center" vertical="center"/>
    </xf>
    <xf numFmtId="10" fontId="6" fillId="0" borderId="0" xfId="5" applyNumberFormat="1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1" fontId="17" fillId="8" borderId="0" xfId="0" applyNumberFormat="1" applyFont="1" applyFill="1" applyBorder="1" applyAlignment="1">
      <alignment horizontal="center" vertical="center" wrapText="1"/>
    </xf>
    <xf numFmtId="1" fontId="23" fillId="10" borderId="25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vertical="top"/>
    </xf>
    <xf numFmtId="0" fontId="27" fillId="0" borderId="0" xfId="0" applyFont="1" applyAlignment="1">
      <alignment horizontal="right" vertical="top" wrapText="1"/>
    </xf>
    <xf numFmtId="0" fontId="6" fillId="0" borderId="0" xfId="0" applyFont="1" applyAlignment="1">
      <alignment vertical="top" wrapText="1"/>
    </xf>
    <xf numFmtId="0" fontId="14" fillId="0" borderId="1" xfId="0" applyFont="1" applyFill="1" applyBorder="1" applyAlignment="1">
      <alignment vertical="center" wrapText="1"/>
    </xf>
    <xf numFmtId="0" fontId="32" fillId="0" borderId="1" xfId="8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68" fontId="33" fillId="0" borderId="27" xfId="8" applyNumberFormat="1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27" fillId="0" borderId="1" xfId="0" applyFont="1" applyFill="1" applyBorder="1" applyAlignment="1">
      <alignment vertical="center"/>
    </xf>
    <xf numFmtId="0" fontId="31" fillId="0" borderId="1" xfId="6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/>
    </xf>
    <xf numFmtId="0" fontId="36" fillId="0" borderId="0" xfId="0" applyFont="1"/>
    <xf numFmtId="0" fontId="27" fillId="0" borderId="0" xfId="0" applyFont="1"/>
    <xf numFmtId="167" fontId="27" fillId="0" borderId="0" xfId="5" applyNumberFormat="1" applyFont="1"/>
    <xf numFmtId="0" fontId="34" fillId="0" borderId="0" xfId="0" applyFont="1"/>
    <xf numFmtId="3" fontId="6" fillId="0" borderId="0" xfId="0" applyNumberFormat="1" applyFont="1"/>
    <xf numFmtId="0" fontId="37" fillId="2" borderId="4" xfId="1" applyFont="1" applyFill="1" applyBorder="1" applyAlignment="1">
      <alignment horizontal="center" vertical="center"/>
    </xf>
    <xf numFmtId="2" fontId="38" fillId="0" borderId="2" xfId="3" applyNumberFormat="1" applyFont="1" applyFill="1" applyBorder="1" applyAlignment="1">
      <alignment horizontal="center" vertical="center"/>
    </xf>
    <xf numFmtId="0" fontId="39" fillId="0" borderId="2" xfId="2" applyFont="1" applyFill="1" applyBorder="1" applyAlignment="1">
      <alignment horizontal="center" vertical="center"/>
    </xf>
    <xf numFmtId="2" fontId="37" fillId="0" borderId="2" xfId="1" applyNumberFormat="1" applyFont="1" applyFill="1" applyBorder="1" applyAlignment="1">
      <alignment horizontal="center" vertical="center" wrapText="1"/>
    </xf>
    <xf numFmtId="2" fontId="37" fillId="0" borderId="2" xfId="1" applyNumberFormat="1" applyFont="1" applyFill="1" applyBorder="1" applyAlignment="1">
      <alignment horizontal="center" vertical="center"/>
    </xf>
    <xf numFmtId="2" fontId="40" fillId="7" borderId="1" xfId="3" applyNumberFormat="1" applyFont="1" applyFill="1" applyBorder="1" applyAlignment="1">
      <alignment horizontal="center" vertical="center" wrapText="1"/>
    </xf>
    <xf numFmtId="2" fontId="40" fillId="7" borderId="1" xfId="2" applyNumberFormat="1" applyFont="1" applyFill="1" applyBorder="1" applyAlignment="1">
      <alignment horizontal="center" vertical="center"/>
    </xf>
    <xf numFmtId="4" fontId="40" fillId="0" borderId="3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vertical="center" wrapText="1"/>
    </xf>
    <xf numFmtId="1" fontId="23" fillId="9" borderId="1" xfId="0" applyNumberFormat="1" applyFont="1" applyFill="1" applyBorder="1" applyAlignment="1">
      <alignment horizontal="left" vertical="center" wrapText="1"/>
    </xf>
    <xf numFmtId="0" fontId="18" fillId="9" borderId="0" xfId="0" applyFont="1" applyFill="1"/>
    <xf numFmtId="0" fontId="6" fillId="0" borderId="0" xfId="0" applyFont="1"/>
    <xf numFmtId="0" fontId="6" fillId="0" borderId="0" xfId="0" applyFont="1" applyFill="1" applyAlignment="1">
      <alignment vertical="top" wrapText="1"/>
    </xf>
    <xf numFmtId="4" fontId="9" fillId="12" borderId="0" xfId="0" applyNumberFormat="1" applyFont="1" applyFill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6" fillId="0" borderId="1" xfId="0" applyNumberFormat="1" applyFont="1" applyFill="1" applyBorder="1"/>
    <xf numFmtId="0" fontId="9" fillId="0" borderId="1" xfId="0" applyFont="1" applyBorder="1"/>
    <xf numFmtId="4" fontId="9" fillId="0" borderId="1" xfId="0" applyNumberFormat="1" applyFont="1" applyBorder="1"/>
    <xf numFmtId="0" fontId="26" fillId="10" borderId="1" xfId="0" applyFont="1" applyFill="1" applyBorder="1" applyAlignment="1">
      <alignment horizontal="justify" vertical="center" wrapText="1"/>
    </xf>
    <xf numFmtId="0" fontId="35" fillId="10" borderId="1" xfId="0" applyFont="1" applyFill="1" applyBorder="1" applyAlignment="1">
      <alignment horizontal="justify" vertical="center" wrapText="1"/>
    </xf>
    <xf numFmtId="3" fontId="20" fillId="10" borderId="16" xfId="0" applyNumberFormat="1" applyFont="1" applyFill="1" applyBorder="1" applyAlignment="1">
      <alignment horizontal="center" vertical="center"/>
    </xf>
    <xf numFmtId="0" fontId="23" fillId="10" borderId="1" xfId="0" applyFont="1" applyFill="1" applyBorder="1" applyAlignment="1">
      <alignment horizontal="justify" vertical="center" wrapText="1"/>
    </xf>
    <xf numFmtId="0" fontId="41" fillId="0" borderId="1" xfId="0" applyFont="1" applyBorder="1" applyAlignment="1">
      <alignment horizontal="center" vertical="center"/>
    </xf>
    <xf numFmtId="3" fontId="43" fillId="8" borderId="1" xfId="0" applyNumberFormat="1" applyFont="1" applyFill="1" applyBorder="1" applyAlignment="1">
      <alignment horizontal="center" vertical="center"/>
    </xf>
    <xf numFmtId="0" fontId="43" fillId="0" borderId="16" xfId="0" applyFont="1" applyBorder="1" applyAlignment="1">
      <alignment horizontal="center" vertical="center" wrapText="1"/>
    </xf>
    <xf numFmtId="3" fontId="44" fillId="10" borderId="1" xfId="0" applyNumberFormat="1" applyFont="1" applyFill="1" applyBorder="1" applyAlignment="1">
      <alignment horizontal="center" vertical="center"/>
    </xf>
    <xf numFmtId="3" fontId="45" fillId="11" borderId="0" xfId="0" applyNumberFormat="1" applyFont="1" applyFill="1" applyAlignment="1">
      <alignment horizontal="center"/>
    </xf>
    <xf numFmtId="3" fontId="43" fillId="0" borderId="16" xfId="0" applyNumberFormat="1" applyFont="1" applyBorder="1" applyAlignment="1">
      <alignment horizontal="center" vertical="center" wrapText="1"/>
    </xf>
    <xf numFmtId="3" fontId="45" fillId="11" borderId="1" xfId="0" applyNumberFormat="1" applyFont="1" applyFill="1" applyBorder="1" applyAlignment="1">
      <alignment horizontal="center"/>
    </xf>
    <xf numFmtId="0" fontId="46" fillId="0" borderId="0" xfId="0" applyFont="1"/>
    <xf numFmtId="0" fontId="18" fillId="0" borderId="0" xfId="0" applyFont="1" applyFill="1"/>
    <xf numFmtId="168" fontId="16" fillId="0" borderId="14" xfId="0" applyNumberFormat="1" applyFont="1" applyFill="1" applyBorder="1" applyAlignment="1">
      <alignment wrapText="1"/>
    </xf>
    <xf numFmtId="2" fontId="6" fillId="0" borderId="0" xfId="0" applyNumberFormat="1" applyFont="1"/>
    <xf numFmtId="0" fontId="47" fillId="10" borderId="1" xfId="0" applyFont="1" applyFill="1" applyBorder="1" applyAlignment="1">
      <alignment horizontal="justify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0" fillId="0" borderId="1" xfId="0" applyFont="1" applyFill="1" applyBorder="1" applyAlignment="1">
      <alignment vertical="center" wrapText="1"/>
    </xf>
    <xf numFmtId="0" fontId="50" fillId="0" borderId="0" xfId="0" applyFont="1" applyBorder="1" applyAlignment="1">
      <alignment horizontal="left" vertical="center" wrapText="1"/>
    </xf>
    <xf numFmtId="0" fontId="51" fillId="13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10" fontId="0" fillId="0" borderId="0" xfId="0" applyNumberFormat="1"/>
    <xf numFmtId="4" fontId="0" fillId="0" borderId="0" xfId="0" applyNumberFormat="1"/>
    <xf numFmtId="174" fontId="0" fillId="0" borderId="0" xfId="9" applyFont="1"/>
    <xf numFmtId="174" fontId="0" fillId="0" borderId="0" xfId="9" applyFont="1" applyAlignment="1">
      <alignment horizontal="center"/>
    </xf>
    <xf numFmtId="4" fontId="17" fillId="0" borderId="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0" fontId="19" fillId="0" borderId="1" xfId="0" applyFont="1" applyBorder="1" applyAlignment="1">
      <alignment vertical="center" wrapText="1"/>
    </xf>
    <xf numFmtId="173" fontId="17" fillId="0" borderId="1" xfId="0" applyNumberFormat="1" applyFont="1" applyFill="1" applyBorder="1" applyAlignment="1">
      <alignment horizontal="center" vertical="center"/>
    </xf>
    <xf numFmtId="3" fontId="17" fillId="3" borderId="5" xfId="0" applyNumberFormat="1" applyFont="1" applyFill="1" applyBorder="1" applyAlignment="1">
      <alignment horizontal="center" vertical="center"/>
    </xf>
    <xf numFmtId="3" fontId="17" fillId="3" borderId="13" xfId="0" applyNumberFormat="1" applyFont="1" applyFill="1" applyBorder="1" applyAlignment="1">
      <alignment horizontal="center" vertical="center"/>
    </xf>
    <xf numFmtId="1" fontId="17" fillId="3" borderId="14" xfId="0" applyNumberFormat="1" applyFont="1" applyFill="1" applyBorder="1" applyAlignment="1">
      <alignment horizontal="left" vertical="center" wrapText="1"/>
    </xf>
    <xf numFmtId="3" fontId="11" fillId="7" borderId="14" xfId="0" applyNumberFormat="1" applyFont="1" applyFill="1" applyBorder="1" applyAlignment="1">
      <alignment horizontal="center" vertical="center"/>
    </xf>
    <xf numFmtId="3" fontId="15" fillId="3" borderId="14" xfId="0" applyNumberFormat="1" applyFont="1" applyFill="1" applyBorder="1" applyAlignment="1">
      <alignment horizontal="center" vertical="center"/>
    </xf>
    <xf numFmtId="1" fontId="15" fillId="3" borderId="14" xfId="0" applyNumberFormat="1" applyFont="1" applyFill="1" applyBorder="1" applyAlignment="1">
      <alignment horizontal="center" vertical="center"/>
    </xf>
    <xf numFmtId="1" fontId="15" fillId="7" borderId="14" xfId="0" applyNumberFormat="1" applyFont="1" applyFill="1" applyBorder="1" applyAlignment="1">
      <alignment horizontal="center" vertical="center" wrapText="1"/>
    </xf>
    <xf numFmtId="1" fontId="15" fillId="7" borderId="14" xfId="0" applyNumberFormat="1" applyFont="1" applyFill="1" applyBorder="1" applyAlignment="1">
      <alignment horizontal="center" vertical="center"/>
    </xf>
    <xf numFmtId="4" fontId="15" fillId="3" borderId="14" xfId="0" applyNumberFormat="1" applyFont="1" applyFill="1" applyBorder="1" applyAlignment="1">
      <alignment horizontal="center" vertical="center"/>
    </xf>
    <xf numFmtId="2" fontId="40" fillId="7" borderId="14" xfId="3" applyNumberFormat="1" applyFont="1" applyFill="1" applyBorder="1" applyAlignment="1">
      <alignment horizontal="center" vertical="center" wrapText="1"/>
    </xf>
    <xf numFmtId="2" fontId="40" fillId="7" borderId="14" xfId="2" applyNumberFormat="1" applyFont="1" applyFill="1" applyBorder="1" applyAlignment="1">
      <alignment horizontal="center" vertical="center"/>
    </xf>
    <xf numFmtId="4" fontId="40" fillId="0" borderId="6" xfId="0" applyNumberFormat="1" applyFont="1" applyBorder="1" applyAlignment="1">
      <alignment horizontal="right" vertical="center"/>
    </xf>
    <xf numFmtId="173" fontId="0" fillId="0" borderId="0" xfId="0" applyNumberFormat="1"/>
    <xf numFmtId="173" fontId="19" fillId="0" borderId="1" xfId="0" applyNumberFormat="1" applyFont="1" applyBorder="1" applyAlignment="1">
      <alignment horizontal="center" vertical="center"/>
    </xf>
    <xf numFmtId="0" fontId="9" fillId="8" borderId="0" xfId="0" applyFont="1" applyFill="1" applyAlignment="1">
      <alignment vertical="center" wrapText="1"/>
    </xf>
    <xf numFmtId="169" fontId="9" fillId="9" borderId="6" xfId="0" applyNumberFormat="1" applyFont="1" applyFill="1" applyBorder="1" applyAlignment="1">
      <alignment horizont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174" fontId="0" fillId="0" borderId="0" xfId="9" applyFont="1" applyAlignment="1">
      <alignment horizontal="center"/>
    </xf>
    <xf numFmtId="0" fontId="36" fillId="0" borderId="26" xfId="0" applyFont="1" applyBorder="1" applyAlignment="1">
      <alignment horizontal="justify" vertical="center" wrapText="1"/>
    </xf>
    <xf numFmtId="0" fontId="35" fillId="0" borderId="29" xfId="0" applyFont="1" applyBorder="1" applyAlignment="1">
      <alignment horizontal="left" vertical="center" wrapText="1"/>
    </xf>
    <xf numFmtId="3" fontId="20" fillId="10" borderId="16" xfId="0" applyNumberFormat="1" applyFont="1" applyFill="1" applyBorder="1" applyAlignment="1">
      <alignment horizontal="center" vertical="center"/>
    </xf>
    <xf numFmtId="3" fontId="20" fillId="10" borderId="12" xfId="0" applyNumberFormat="1" applyFont="1" applyFill="1" applyBorder="1" applyAlignment="1">
      <alignment horizontal="center" vertical="center"/>
    </xf>
    <xf numFmtId="3" fontId="20" fillId="10" borderId="28" xfId="0" applyNumberFormat="1" applyFont="1" applyFill="1" applyBorder="1" applyAlignment="1">
      <alignment horizontal="center" vertical="center"/>
    </xf>
    <xf numFmtId="1" fontId="17" fillId="0" borderId="16" xfId="0" applyNumberFormat="1" applyFont="1" applyBorder="1" applyAlignment="1">
      <alignment horizontal="center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4" fontId="25" fillId="0" borderId="0" xfId="0" applyNumberFormat="1" applyFont="1" applyBorder="1" applyAlignment="1">
      <alignment horizontal="left" wrapText="1"/>
    </xf>
    <xf numFmtId="49" fontId="35" fillId="0" borderId="0" xfId="0" applyNumberFormat="1" applyFont="1" applyAlignment="1">
      <alignment horizontal="left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</cellXfs>
  <cellStyles count="10">
    <cellStyle name="Нейтральный" xfId="3" builtinId="28"/>
    <cellStyle name="Обычный" xfId="0" builtinId="0"/>
    <cellStyle name="Обычный 2" xfId="6"/>
    <cellStyle name="Обычный 3" xfId="8"/>
    <cellStyle name="Обычный 4" xfId="4"/>
    <cellStyle name="Плохой" xfId="2" builtinId="27"/>
    <cellStyle name="Процентный" xfId="5" builtinId="5"/>
    <cellStyle name="Финансовый" xfId="7" builtinId="3"/>
    <cellStyle name="Финансовый 2" xfId="9"/>
    <cellStyle name="Хороший" xfId="1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D26" sqref="D26"/>
    </sheetView>
  </sheetViews>
  <sheetFormatPr defaultRowHeight="14.4" x14ac:dyDescent="0.3"/>
  <sheetData>
    <row r="1" spans="9:9" x14ac:dyDescent="0.3">
      <c r="I1" t="s">
        <v>488</v>
      </c>
    </row>
    <row r="2" spans="9:9" x14ac:dyDescent="0.3">
      <c r="I2" t="s">
        <v>489</v>
      </c>
    </row>
    <row r="3" spans="9:9" x14ac:dyDescent="0.3">
      <c r="I3" t="s">
        <v>490</v>
      </c>
    </row>
    <row r="21" spans="1:11" ht="14.85" customHeight="1" x14ac:dyDescent="0.3">
      <c r="A21" s="184" t="s">
        <v>491</v>
      </c>
      <c r="B21" s="184"/>
      <c r="C21" s="184"/>
      <c r="D21" s="184"/>
      <c r="E21" s="184"/>
      <c r="F21" s="184"/>
      <c r="G21" s="184"/>
      <c r="H21" s="184"/>
      <c r="I21" s="184"/>
      <c r="J21" s="184"/>
      <c r="K21" s="184"/>
    </row>
    <row r="22" spans="1:11" ht="45" customHeight="1" x14ac:dyDescent="0.3">
      <c r="A22" s="185" t="s">
        <v>517</v>
      </c>
      <c r="B22" s="185"/>
      <c r="C22" s="185"/>
      <c r="D22" s="185"/>
      <c r="E22" s="185"/>
      <c r="F22" s="185"/>
      <c r="G22" s="185"/>
      <c r="H22" s="185"/>
      <c r="I22" s="185"/>
      <c r="J22" s="185"/>
      <c r="K22" s="185"/>
    </row>
  </sheetData>
  <mergeCells count="2">
    <mergeCell ref="A21:K21"/>
    <mergeCell ref="A22:K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9"/>
  <sheetViews>
    <sheetView zoomScale="90" zoomScaleNormal="90" workbookViewId="0">
      <selection activeCell="A11" sqref="A11:D11"/>
    </sheetView>
  </sheetViews>
  <sheetFormatPr defaultColWidth="11.44140625" defaultRowHeight="14.4" x14ac:dyDescent="0.3"/>
  <cols>
    <col min="2" max="2" width="86.109375" customWidth="1"/>
    <col min="3" max="3" width="20.44140625" customWidth="1"/>
    <col min="4" max="4" width="20.88671875" customWidth="1"/>
    <col min="6" max="6" width="111.5546875" customWidth="1"/>
    <col min="7" max="7" width="23" customWidth="1"/>
  </cols>
  <sheetData>
    <row r="1" spans="1:10" ht="51.6" customHeight="1" x14ac:dyDescent="0.3">
      <c r="A1" s="186" t="s">
        <v>514</v>
      </c>
      <c r="B1" s="186"/>
      <c r="C1" s="186"/>
      <c r="D1" s="186"/>
      <c r="E1" s="156"/>
      <c r="F1" s="156"/>
      <c r="G1" s="156"/>
      <c r="H1" s="156"/>
      <c r="I1" s="156"/>
      <c r="J1" s="156"/>
    </row>
    <row r="2" spans="1:10" ht="26.4" x14ac:dyDescent="0.3">
      <c r="A2" s="157" t="s">
        <v>62</v>
      </c>
      <c r="B2" s="157" t="s">
        <v>512</v>
      </c>
      <c r="C2" s="157" t="s">
        <v>17</v>
      </c>
      <c r="D2" s="157" t="s">
        <v>19</v>
      </c>
    </row>
    <row r="3" spans="1:10" ht="39.6" x14ac:dyDescent="0.3">
      <c r="A3" s="158" t="s">
        <v>513</v>
      </c>
      <c r="B3" s="159" t="s">
        <v>514</v>
      </c>
      <c r="C3" s="167">
        <v>150638906.34</v>
      </c>
      <c r="D3" s="167">
        <v>180766687.60800001</v>
      </c>
      <c r="E3" s="160"/>
      <c r="F3" s="84"/>
      <c r="G3" s="162"/>
    </row>
    <row r="4" spans="1:10" x14ac:dyDescent="0.3">
      <c r="A4" s="158" t="s">
        <v>515</v>
      </c>
      <c r="B4" s="159" t="s">
        <v>516</v>
      </c>
      <c r="C4" s="167">
        <v>6757684.209999999</v>
      </c>
      <c r="D4" s="167">
        <v>8109221.0600000005</v>
      </c>
      <c r="E4" s="160"/>
      <c r="F4" s="161"/>
      <c r="G4" s="163"/>
    </row>
    <row r="5" spans="1:10" x14ac:dyDescent="0.3">
      <c r="A5" s="166"/>
      <c r="B5" s="166" t="s">
        <v>402</v>
      </c>
      <c r="C5" s="167">
        <v>157396590.5</v>
      </c>
      <c r="D5" s="167">
        <v>188875908.66999999</v>
      </c>
      <c r="E5" s="160"/>
      <c r="F5" s="161"/>
      <c r="G5" s="187"/>
    </row>
    <row r="6" spans="1:10" ht="118.5" customHeight="1" x14ac:dyDescent="0.3">
      <c r="A6" s="189" t="s">
        <v>519</v>
      </c>
      <c r="B6" s="189"/>
      <c r="C6" s="189"/>
      <c r="D6" s="189"/>
      <c r="E6" s="160"/>
      <c r="F6" s="84"/>
      <c r="G6" s="187"/>
    </row>
    <row r="7" spans="1:10" ht="26.4" x14ac:dyDescent="0.3">
      <c r="A7" s="157" t="s">
        <v>62</v>
      </c>
      <c r="B7" s="157" t="s">
        <v>512</v>
      </c>
      <c r="C7" s="157" t="s">
        <v>17</v>
      </c>
      <c r="D7" s="157" t="s">
        <v>19</v>
      </c>
      <c r="E7" s="84"/>
    </row>
    <row r="8" spans="1:10" ht="39.6" x14ac:dyDescent="0.3">
      <c r="A8" s="158" t="s">
        <v>513</v>
      </c>
      <c r="B8" s="159" t="s">
        <v>514</v>
      </c>
      <c r="C8" s="164">
        <v>150400000</v>
      </c>
      <c r="D8" s="164">
        <v>180480000</v>
      </c>
      <c r="E8" s="84"/>
    </row>
    <row r="9" spans="1:10" x14ac:dyDescent="0.3">
      <c r="A9" s="158" t="s">
        <v>515</v>
      </c>
      <c r="B9" s="159" t="s">
        <v>516</v>
      </c>
      <c r="C9" s="164">
        <v>6266666.6699999999</v>
      </c>
      <c r="D9" s="164">
        <v>7520000</v>
      </c>
    </row>
    <row r="10" spans="1:10" x14ac:dyDescent="0.3">
      <c r="A10" s="158"/>
      <c r="B10" s="166" t="s">
        <v>402</v>
      </c>
      <c r="C10" s="164">
        <f>SUM(C8:C9)</f>
        <v>156666666.66999999</v>
      </c>
      <c r="D10" s="164">
        <v>188000000</v>
      </c>
    </row>
    <row r="11" spans="1:10" ht="89.25" customHeight="1" x14ac:dyDescent="0.3">
      <c r="A11" s="188" t="s">
        <v>521</v>
      </c>
      <c r="B11" s="188"/>
      <c r="C11" s="188"/>
      <c r="D11" s="188"/>
      <c r="F11" s="180"/>
      <c r="G11" s="180"/>
    </row>
    <row r="12" spans="1:10" ht="26.4" x14ac:dyDescent="0.3">
      <c r="A12" s="157" t="s">
        <v>62</v>
      </c>
      <c r="B12" s="157" t="s">
        <v>512</v>
      </c>
      <c r="C12" s="157" t="s">
        <v>17</v>
      </c>
      <c r="D12" s="157" t="s">
        <v>19</v>
      </c>
      <c r="F12" s="180"/>
    </row>
    <row r="13" spans="1:10" ht="39.6" x14ac:dyDescent="0.3">
      <c r="A13" s="158" t="s">
        <v>513</v>
      </c>
      <c r="B13" s="159" t="s">
        <v>514</v>
      </c>
      <c r="C13" s="167">
        <v>149538942.66</v>
      </c>
      <c r="D13" s="164">
        <v>179446731.19</v>
      </c>
      <c r="F13" s="180"/>
    </row>
    <row r="14" spans="1:10" x14ac:dyDescent="0.3">
      <c r="A14" s="158" t="s">
        <v>515</v>
      </c>
      <c r="B14" s="159" t="s">
        <v>516</v>
      </c>
      <c r="C14" s="167">
        <v>5500973.9400000004</v>
      </c>
      <c r="D14" s="164">
        <v>6601168.7300000004</v>
      </c>
      <c r="F14" s="180"/>
    </row>
    <row r="15" spans="1:10" x14ac:dyDescent="0.3">
      <c r="A15" s="165"/>
      <c r="B15" s="166" t="s">
        <v>402</v>
      </c>
      <c r="C15" s="181">
        <f>SUM(C13,C14)</f>
        <v>155039916.59999999</v>
      </c>
      <c r="D15" s="181">
        <f>SUM(D13,D14)</f>
        <v>186047899.91999999</v>
      </c>
      <c r="F15" s="180"/>
    </row>
    <row r="16" spans="1:10" x14ac:dyDescent="0.3">
      <c r="G16" s="180"/>
    </row>
    <row r="17" spans="7:7" x14ac:dyDescent="0.3">
      <c r="G17" s="180"/>
    </row>
    <row r="18" spans="7:7" x14ac:dyDescent="0.3">
      <c r="G18" s="180"/>
    </row>
    <row r="19" spans="7:7" ht="60" customHeight="1" x14ac:dyDescent="0.3">
      <c r="G19" s="180"/>
    </row>
  </sheetData>
  <mergeCells count="4">
    <mergeCell ref="A1:D1"/>
    <mergeCell ref="G5:G6"/>
    <mergeCell ref="A11:D11"/>
    <mergeCell ref="A6:D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45"/>
  <sheetViews>
    <sheetView topLeftCell="B1" zoomScale="80" zoomScaleNormal="80" workbookViewId="0">
      <pane xSplit="2" ySplit="3" topLeftCell="D4" activePane="bottomRight" state="frozen"/>
      <selection activeCell="B1" sqref="B1"/>
      <selection pane="topRight" activeCell="C1" sqref="C1"/>
      <selection pane="bottomLeft" activeCell="B4" sqref="B4"/>
      <selection pane="bottomRight" activeCell="L12" sqref="L12"/>
    </sheetView>
  </sheetViews>
  <sheetFormatPr defaultColWidth="11.44140625" defaultRowHeight="13.8" x14ac:dyDescent="0.3"/>
  <cols>
    <col min="1" max="2" width="9.44140625" style="67" customWidth="1"/>
    <col min="3" max="3" width="97.5546875" style="27" customWidth="1"/>
    <col min="4" max="4" width="6.88671875" style="146" customWidth="1"/>
    <col min="5" max="5" width="7" style="146" customWidth="1"/>
    <col min="6" max="6" width="7.5546875" style="146" customWidth="1"/>
    <col min="7" max="7" width="6.109375" style="146" customWidth="1"/>
    <col min="8" max="8" width="7.44140625" style="146" customWidth="1"/>
    <col min="9" max="9" width="7.5546875" style="146" customWidth="1"/>
    <col min="10" max="15" width="11" style="27" customWidth="1"/>
    <col min="16" max="16384" width="11.44140625" style="27"/>
  </cols>
  <sheetData>
    <row r="1" spans="1:9" ht="33" customHeight="1" x14ac:dyDescent="0.3">
      <c r="A1" s="193" t="s">
        <v>62</v>
      </c>
      <c r="B1" s="93"/>
      <c r="C1" s="195" t="s">
        <v>57</v>
      </c>
      <c r="D1" s="197" t="s">
        <v>479</v>
      </c>
      <c r="E1" s="198"/>
      <c r="F1" s="198"/>
      <c r="G1" s="198"/>
      <c r="H1" s="198"/>
      <c r="I1" s="199"/>
    </row>
    <row r="2" spans="1:9" ht="15.6" x14ac:dyDescent="0.3">
      <c r="A2" s="194"/>
      <c r="B2" s="94"/>
      <c r="C2" s="196"/>
      <c r="D2" s="139" t="s">
        <v>480</v>
      </c>
      <c r="E2" s="139" t="s">
        <v>481</v>
      </c>
      <c r="F2" s="139" t="s">
        <v>482</v>
      </c>
      <c r="G2" s="139" t="s">
        <v>483</v>
      </c>
      <c r="H2" s="139" t="s">
        <v>484</v>
      </c>
      <c r="I2" s="139" t="s">
        <v>0</v>
      </c>
    </row>
    <row r="3" spans="1:9" ht="68.25" customHeight="1" x14ac:dyDescent="0.3">
      <c r="A3" s="64"/>
      <c r="B3" s="95"/>
      <c r="C3" s="182" t="s">
        <v>514</v>
      </c>
      <c r="D3" s="140">
        <f t="shared" ref="D3:I3" si="0">D4+D24+D90+D166+D291+D304+D333</f>
        <v>200</v>
      </c>
      <c r="E3" s="140">
        <f t="shared" si="0"/>
        <v>28</v>
      </c>
      <c r="F3" s="140">
        <f t="shared" si="0"/>
        <v>101</v>
      </c>
      <c r="G3" s="140">
        <f t="shared" si="0"/>
        <v>17</v>
      </c>
      <c r="H3" s="140">
        <f t="shared" si="0"/>
        <v>104</v>
      </c>
      <c r="I3" s="140">
        <f t="shared" si="0"/>
        <v>450</v>
      </c>
    </row>
    <row r="4" spans="1:9" ht="17.399999999999999" x14ac:dyDescent="0.3">
      <c r="A4" s="65"/>
      <c r="B4" s="65"/>
      <c r="C4" s="63" t="s">
        <v>148</v>
      </c>
      <c r="D4" s="144">
        <f t="shared" ref="D4:I4" si="1">SUM(D5:D23)</f>
        <v>10</v>
      </c>
      <c r="E4" s="144">
        <f t="shared" si="1"/>
        <v>1</v>
      </c>
      <c r="F4" s="144">
        <f t="shared" si="1"/>
        <v>4</v>
      </c>
      <c r="G4" s="144">
        <f t="shared" si="1"/>
        <v>1</v>
      </c>
      <c r="H4" s="144">
        <f t="shared" si="1"/>
        <v>2</v>
      </c>
      <c r="I4" s="144">
        <f t="shared" si="1"/>
        <v>18</v>
      </c>
    </row>
    <row r="5" spans="1:9" ht="27.6" x14ac:dyDescent="0.3">
      <c r="A5" s="66" t="s">
        <v>99</v>
      </c>
      <c r="B5" s="66"/>
      <c r="C5" s="135" t="s">
        <v>129</v>
      </c>
      <c r="D5" s="190">
        <v>1</v>
      </c>
      <c r="E5" s="62">
        <v>0</v>
      </c>
      <c r="F5" s="190">
        <v>1</v>
      </c>
      <c r="G5" s="62">
        <v>0</v>
      </c>
      <c r="H5" s="62">
        <v>0</v>
      </c>
      <c r="I5" s="142">
        <f>SUM(D5:H5)</f>
        <v>2</v>
      </c>
    </row>
    <row r="6" spans="1:9" ht="27.6" x14ac:dyDescent="0.3">
      <c r="A6" s="66" t="s">
        <v>100</v>
      </c>
      <c r="B6" s="66"/>
      <c r="C6" s="135" t="s">
        <v>130</v>
      </c>
      <c r="D6" s="191"/>
      <c r="E6" s="62">
        <v>0</v>
      </c>
      <c r="F6" s="192"/>
      <c r="G6" s="62">
        <v>0</v>
      </c>
      <c r="H6" s="62">
        <v>0</v>
      </c>
      <c r="I6" s="142">
        <f t="shared" ref="I6:I23" si="2">SUM(D6:H6)</f>
        <v>0</v>
      </c>
    </row>
    <row r="7" spans="1:9" ht="41.25" customHeight="1" x14ac:dyDescent="0.3">
      <c r="A7" s="66" t="s">
        <v>101</v>
      </c>
      <c r="B7" s="66"/>
      <c r="C7" s="135" t="s">
        <v>131</v>
      </c>
      <c r="D7" s="192"/>
      <c r="E7" s="62">
        <v>1</v>
      </c>
      <c r="F7" s="62">
        <v>0</v>
      </c>
      <c r="G7" s="62">
        <v>0</v>
      </c>
      <c r="H7" s="62">
        <v>0</v>
      </c>
      <c r="I7" s="142">
        <f t="shared" si="2"/>
        <v>1</v>
      </c>
    </row>
    <row r="8" spans="1:9" ht="15.6" customHeight="1" x14ac:dyDescent="0.3">
      <c r="A8" s="66" t="s">
        <v>102</v>
      </c>
      <c r="B8" s="66"/>
      <c r="C8" s="135" t="s">
        <v>132</v>
      </c>
      <c r="D8" s="62">
        <v>1</v>
      </c>
      <c r="E8" s="62">
        <v>0</v>
      </c>
      <c r="F8" s="62">
        <v>0</v>
      </c>
      <c r="G8" s="62">
        <v>0</v>
      </c>
      <c r="H8" s="62">
        <v>0</v>
      </c>
      <c r="I8" s="142">
        <f t="shared" si="2"/>
        <v>1</v>
      </c>
    </row>
    <row r="9" spans="1:9" x14ac:dyDescent="0.3">
      <c r="A9" s="66" t="s">
        <v>103</v>
      </c>
      <c r="B9" s="66"/>
      <c r="C9" s="135" t="s">
        <v>133</v>
      </c>
      <c r="D9" s="62">
        <v>1</v>
      </c>
      <c r="E9" s="62">
        <v>0</v>
      </c>
      <c r="F9" s="62">
        <v>0</v>
      </c>
      <c r="G9" s="62">
        <v>0</v>
      </c>
      <c r="H9" s="62">
        <v>1</v>
      </c>
      <c r="I9" s="142">
        <f t="shared" si="2"/>
        <v>2</v>
      </c>
    </row>
    <row r="10" spans="1:9" x14ac:dyDescent="0.3">
      <c r="A10" s="66" t="s">
        <v>104</v>
      </c>
      <c r="B10" s="66"/>
      <c r="C10" s="135" t="s">
        <v>134</v>
      </c>
      <c r="D10" s="62">
        <v>1</v>
      </c>
      <c r="E10" s="62">
        <v>0</v>
      </c>
      <c r="F10" s="62">
        <v>1</v>
      </c>
      <c r="G10" s="62">
        <v>0</v>
      </c>
      <c r="H10" s="62">
        <v>0</v>
      </c>
      <c r="I10" s="142">
        <f t="shared" si="2"/>
        <v>2</v>
      </c>
    </row>
    <row r="11" spans="1:9" x14ac:dyDescent="0.3">
      <c r="A11" s="66" t="s">
        <v>105</v>
      </c>
      <c r="B11" s="66"/>
      <c r="C11" s="135" t="s">
        <v>135</v>
      </c>
      <c r="D11" s="62">
        <v>0</v>
      </c>
      <c r="E11" s="62">
        <v>0</v>
      </c>
      <c r="F11" s="62">
        <v>0</v>
      </c>
      <c r="G11" s="62">
        <v>0</v>
      </c>
      <c r="H11" s="62">
        <v>0</v>
      </c>
      <c r="I11" s="142">
        <f t="shared" si="2"/>
        <v>0</v>
      </c>
    </row>
    <row r="12" spans="1:9" x14ac:dyDescent="0.3">
      <c r="A12" s="66" t="s">
        <v>106</v>
      </c>
      <c r="B12" s="66"/>
      <c r="C12" s="135" t="s">
        <v>136</v>
      </c>
      <c r="D12" s="62">
        <v>0</v>
      </c>
      <c r="E12" s="62">
        <v>0</v>
      </c>
      <c r="F12" s="62">
        <v>1</v>
      </c>
      <c r="G12" s="62">
        <v>0</v>
      </c>
      <c r="H12" s="62">
        <v>0</v>
      </c>
      <c r="I12" s="142">
        <f t="shared" si="2"/>
        <v>1</v>
      </c>
    </row>
    <row r="13" spans="1:9" x14ac:dyDescent="0.3">
      <c r="A13" s="66" t="s">
        <v>107</v>
      </c>
      <c r="B13" s="66"/>
      <c r="C13" s="135" t="s">
        <v>137</v>
      </c>
      <c r="D13" s="62">
        <v>1</v>
      </c>
      <c r="E13" s="62">
        <v>0</v>
      </c>
      <c r="F13" s="62">
        <v>0</v>
      </c>
      <c r="G13" s="62">
        <v>0</v>
      </c>
      <c r="H13" s="62">
        <v>0</v>
      </c>
      <c r="I13" s="142">
        <f t="shared" si="2"/>
        <v>1</v>
      </c>
    </row>
    <row r="14" spans="1:9" x14ac:dyDescent="0.3">
      <c r="A14" s="66" t="s">
        <v>108</v>
      </c>
      <c r="B14" s="66"/>
      <c r="C14" s="135" t="s">
        <v>138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142">
        <f t="shared" si="2"/>
        <v>0</v>
      </c>
    </row>
    <row r="15" spans="1:9" x14ac:dyDescent="0.3">
      <c r="A15" s="66" t="s">
        <v>109</v>
      </c>
      <c r="B15" s="66"/>
      <c r="C15" s="135" t="s">
        <v>139</v>
      </c>
      <c r="D15" s="62">
        <v>0</v>
      </c>
      <c r="E15" s="62">
        <v>0</v>
      </c>
      <c r="F15" s="62">
        <v>0</v>
      </c>
      <c r="G15" s="62">
        <v>1</v>
      </c>
      <c r="H15" s="62">
        <v>0</v>
      </c>
      <c r="I15" s="142">
        <f t="shared" si="2"/>
        <v>1</v>
      </c>
    </row>
    <row r="16" spans="1:9" x14ac:dyDescent="0.3">
      <c r="A16" s="66" t="s">
        <v>110</v>
      </c>
      <c r="B16" s="66"/>
      <c r="C16" s="135" t="s">
        <v>140</v>
      </c>
      <c r="D16" s="62">
        <v>1</v>
      </c>
      <c r="E16" s="62">
        <v>0</v>
      </c>
      <c r="F16" s="62">
        <v>0</v>
      </c>
      <c r="G16" s="62">
        <v>0</v>
      </c>
      <c r="H16" s="62">
        <v>0</v>
      </c>
      <c r="I16" s="142">
        <f t="shared" si="2"/>
        <v>1</v>
      </c>
    </row>
    <row r="17" spans="1:9" x14ac:dyDescent="0.3">
      <c r="A17" s="66" t="s">
        <v>111</v>
      </c>
      <c r="B17" s="66"/>
      <c r="C17" s="135" t="s">
        <v>141</v>
      </c>
      <c r="D17" s="190">
        <v>1</v>
      </c>
      <c r="E17" s="62">
        <v>0</v>
      </c>
      <c r="F17" s="190">
        <v>1</v>
      </c>
      <c r="G17" s="62">
        <v>0</v>
      </c>
      <c r="H17" s="62">
        <v>0</v>
      </c>
      <c r="I17" s="142">
        <f t="shared" si="2"/>
        <v>2</v>
      </c>
    </row>
    <row r="18" spans="1:9" x14ac:dyDescent="0.3">
      <c r="A18" s="66" t="s">
        <v>112</v>
      </c>
      <c r="B18" s="66"/>
      <c r="C18" s="135" t="s">
        <v>142</v>
      </c>
      <c r="D18" s="192"/>
      <c r="E18" s="62">
        <v>0</v>
      </c>
      <c r="F18" s="192"/>
      <c r="G18" s="62">
        <v>0</v>
      </c>
      <c r="H18" s="62">
        <v>0</v>
      </c>
      <c r="I18" s="142">
        <f t="shared" si="2"/>
        <v>0</v>
      </c>
    </row>
    <row r="19" spans="1:9" x14ac:dyDescent="0.3">
      <c r="A19" s="66" t="s">
        <v>113</v>
      </c>
      <c r="B19" s="66"/>
      <c r="C19" s="135" t="s">
        <v>143</v>
      </c>
      <c r="D19" s="62">
        <v>0</v>
      </c>
      <c r="E19" s="62">
        <v>0</v>
      </c>
      <c r="F19" s="62">
        <v>0</v>
      </c>
      <c r="G19" s="62">
        <v>0</v>
      </c>
      <c r="H19" s="190">
        <v>1</v>
      </c>
      <c r="I19" s="142">
        <f t="shared" si="2"/>
        <v>1</v>
      </c>
    </row>
    <row r="20" spans="1:9" x14ac:dyDescent="0.3">
      <c r="A20" s="66" t="s">
        <v>114</v>
      </c>
      <c r="B20" s="66"/>
      <c r="C20" s="135" t="s">
        <v>144</v>
      </c>
      <c r="D20" s="62">
        <v>0</v>
      </c>
      <c r="E20" s="62">
        <v>0</v>
      </c>
      <c r="F20" s="62">
        <v>0</v>
      </c>
      <c r="G20" s="62">
        <v>0</v>
      </c>
      <c r="H20" s="192"/>
      <c r="I20" s="142">
        <f t="shared" si="2"/>
        <v>0</v>
      </c>
    </row>
    <row r="21" spans="1:9" x14ac:dyDescent="0.3">
      <c r="A21" s="66" t="s">
        <v>115</v>
      </c>
      <c r="B21" s="66"/>
      <c r="C21" s="135" t="s">
        <v>145</v>
      </c>
      <c r="D21" s="62">
        <v>1</v>
      </c>
      <c r="E21" s="62">
        <v>0</v>
      </c>
      <c r="F21" s="62">
        <v>0</v>
      </c>
      <c r="G21" s="62">
        <v>0</v>
      </c>
      <c r="H21" s="62">
        <v>0</v>
      </c>
      <c r="I21" s="142">
        <f t="shared" si="2"/>
        <v>1</v>
      </c>
    </row>
    <row r="22" spans="1:9" x14ac:dyDescent="0.3">
      <c r="A22" s="66" t="s">
        <v>116</v>
      </c>
      <c r="B22" s="66"/>
      <c r="C22" s="135" t="s">
        <v>146</v>
      </c>
      <c r="D22" s="62">
        <v>1</v>
      </c>
      <c r="E22" s="62">
        <v>0</v>
      </c>
      <c r="F22" s="62">
        <v>0</v>
      </c>
      <c r="G22" s="62">
        <v>0</v>
      </c>
      <c r="H22" s="62">
        <v>0</v>
      </c>
      <c r="I22" s="142">
        <f t="shared" si="2"/>
        <v>1</v>
      </c>
    </row>
    <row r="23" spans="1:9" x14ac:dyDescent="0.3">
      <c r="A23" s="66" t="s">
        <v>117</v>
      </c>
      <c r="B23" s="66"/>
      <c r="C23" s="135" t="s">
        <v>147</v>
      </c>
      <c r="D23" s="62">
        <v>1</v>
      </c>
      <c r="E23" s="62">
        <v>0</v>
      </c>
      <c r="F23" s="62">
        <v>0</v>
      </c>
      <c r="G23" s="62">
        <v>0</v>
      </c>
      <c r="H23" s="62">
        <v>0</v>
      </c>
      <c r="I23" s="142">
        <f t="shared" si="2"/>
        <v>1</v>
      </c>
    </row>
    <row r="24" spans="1:9" ht="17.399999999999999" x14ac:dyDescent="0.3">
      <c r="A24" s="65"/>
      <c r="B24" s="65"/>
      <c r="C24" s="63" t="s">
        <v>179</v>
      </c>
      <c r="D24" s="144">
        <f>D25+D55+D63</f>
        <v>41</v>
      </c>
      <c r="E24" s="141">
        <f t="shared" ref="E24:I24" si="3">E25+E55+E63</f>
        <v>0</v>
      </c>
      <c r="F24" s="141">
        <f t="shared" si="3"/>
        <v>39</v>
      </c>
      <c r="G24" s="141">
        <f t="shared" si="3"/>
        <v>0</v>
      </c>
      <c r="H24" s="141">
        <f t="shared" si="3"/>
        <v>3</v>
      </c>
      <c r="I24" s="141">
        <f t="shared" si="3"/>
        <v>83</v>
      </c>
    </row>
    <row r="25" spans="1:9" ht="15.6" x14ac:dyDescent="0.3">
      <c r="A25" s="68"/>
      <c r="B25" s="68"/>
      <c r="C25" s="69" t="s">
        <v>149</v>
      </c>
      <c r="D25" s="143">
        <f>SUM(D26:D54)</f>
        <v>16</v>
      </c>
      <c r="E25" s="143">
        <f t="shared" ref="E25:I25" si="4">SUM(E26:E54)</f>
        <v>0</v>
      </c>
      <c r="F25" s="143">
        <f t="shared" si="4"/>
        <v>14</v>
      </c>
      <c r="G25" s="143">
        <f t="shared" si="4"/>
        <v>0</v>
      </c>
      <c r="H25" s="143">
        <f t="shared" si="4"/>
        <v>2</v>
      </c>
      <c r="I25" s="143">
        <f t="shared" si="4"/>
        <v>32</v>
      </c>
    </row>
    <row r="26" spans="1:9" x14ac:dyDescent="0.3">
      <c r="A26" s="66">
        <v>1</v>
      </c>
      <c r="B26" s="66"/>
      <c r="C26" s="135" t="s">
        <v>150</v>
      </c>
      <c r="D26" s="62">
        <v>1</v>
      </c>
      <c r="E26" s="62">
        <v>0</v>
      </c>
      <c r="F26" s="62">
        <v>0</v>
      </c>
      <c r="G26" s="62">
        <v>0</v>
      </c>
      <c r="H26" s="62">
        <v>0</v>
      </c>
      <c r="I26" s="142">
        <f t="shared" ref="I26:I34" si="5">SUM(D26:H26)</f>
        <v>1</v>
      </c>
    </row>
    <row r="27" spans="1:9" x14ac:dyDescent="0.3">
      <c r="A27" s="66">
        <f>A26+1</f>
        <v>2</v>
      </c>
      <c r="B27" s="66"/>
      <c r="C27" s="135" t="s">
        <v>151</v>
      </c>
      <c r="D27" s="62">
        <v>1</v>
      </c>
      <c r="E27" s="62">
        <v>0</v>
      </c>
      <c r="F27" s="62">
        <v>0</v>
      </c>
      <c r="G27" s="62">
        <v>0</v>
      </c>
      <c r="H27" s="62">
        <v>0</v>
      </c>
      <c r="I27" s="142">
        <f t="shared" si="5"/>
        <v>1</v>
      </c>
    </row>
    <row r="28" spans="1:9" x14ac:dyDescent="0.3">
      <c r="A28" s="66">
        <f t="shared" ref="A28:A54" si="6">A27+1</f>
        <v>3</v>
      </c>
      <c r="B28" s="66"/>
      <c r="C28" s="135" t="s">
        <v>152</v>
      </c>
      <c r="D28" s="62">
        <v>1</v>
      </c>
      <c r="E28" s="62">
        <v>0</v>
      </c>
      <c r="F28" s="62">
        <v>0</v>
      </c>
      <c r="G28" s="62">
        <v>0</v>
      </c>
      <c r="H28" s="62">
        <v>0</v>
      </c>
      <c r="I28" s="142">
        <f t="shared" si="5"/>
        <v>1</v>
      </c>
    </row>
    <row r="29" spans="1:9" x14ac:dyDescent="0.3">
      <c r="A29" s="66">
        <f t="shared" si="6"/>
        <v>4</v>
      </c>
      <c r="B29" s="66"/>
      <c r="C29" s="135" t="s">
        <v>153</v>
      </c>
      <c r="D29" s="190">
        <v>1</v>
      </c>
      <c r="E29" s="62">
        <v>0</v>
      </c>
      <c r="F29" s="62">
        <v>0</v>
      </c>
      <c r="G29" s="62">
        <v>0</v>
      </c>
      <c r="H29" s="62">
        <v>0</v>
      </c>
      <c r="I29" s="142">
        <f t="shared" si="5"/>
        <v>1</v>
      </c>
    </row>
    <row r="30" spans="1:9" x14ac:dyDescent="0.3">
      <c r="A30" s="66">
        <f t="shared" si="6"/>
        <v>5</v>
      </c>
      <c r="B30" s="66"/>
      <c r="C30" s="135" t="s">
        <v>154</v>
      </c>
      <c r="D30" s="192"/>
      <c r="E30" s="62">
        <v>0</v>
      </c>
      <c r="F30" s="62">
        <v>0</v>
      </c>
      <c r="G30" s="62">
        <v>0</v>
      </c>
      <c r="H30" s="62">
        <v>0</v>
      </c>
      <c r="I30" s="142">
        <f t="shared" si="5"/>
        <v>0</v>
      </c>
    </row>
    <row r="31" spans="1:9" x14ac:dyDescent="0.3">
      <c r="A31" s="66">
        <f t="shared" si="6"/>
        <v>6</v>
      </c>
      <c r="B31" s="66"/>
      <c r="C31" s="135" t="s">
        <v>155</v>
      </c>
      <c r="D31" s="62">
        <v>1</v>
      </c>
      <c r="E31" s="62">
        <v>0</v>
      </c>
      <c r="F31" s="62">
        <v>0</v>
      </c>
      <c r="G31" s="62">
        <v>0</v>
      </c>
      <c r="H31" s="62">
        <v>0</v>
      </c>
      <c r="I31" s="142">
        <f t="shared" si="5"/>
        <v>1</v>
      </c>
    </row>
    <row r="32" spans="1:9" x14ac:dyDescent="0.3">
      <c r="A32" s="66">
        <f t="shared" si="6"/>
        <v>7</v>
      </c>
      <c r="B32" s="66"/>
      <c r="C32" s="135" t="s">
        <v>156</v>
      </c>
      <c r="D32" s="62">
        <v>1</v>
      </c>
      <c r="E32" s="62">
        <v>0</v>
      </c>
      <c r="F32" s="62">
        <v>0</v>
      </c>
      <c r="G32" s="62">
        <v>0</v>
      </c>
      <c r="H32" s="62">
        <v>0</v>
      </c>
      <c r="I32" s="142">
        <f t="shared" si="5"/>
        <v>1</v>
      </c>
    </row>
    <row r="33" spans="1:9" x14ac:dyDescent="0.3">
      <c r="A33" s="66">
        <f t="shared" si="6"/>
        <v>8</v>
      </c>
      <c r="B33" s="66"/>
      <c r="C33" s="135" t="s">
        <v>157</v>
      </c>
      <c r="D33" s="62">
        <v>0</v>
      </c>
      <c r="E33" s="62">
        <v>0</v>
      </c>
      <c r="F33" s="62">
        <v>1</v>
      </c>
      <c r="G33" s="62">
        <v>0</v>
      </c>
      <c r="H33" s="62">
        <v>0</v>
      </c>
      <c r="I33" s="142">
        <f t="shared" si="5"/>
        <v>1</v>
      </c>
    </row>
    <row r="34" spans="1:9" x14ac:dyDescent="0.3">
      <c r="A34" s="66">
        <f t="shared" si="6"/>
        <v>9</v>
      </c>
      <c r="B34" s="66"/>
      <c r="C34" s="135" t="s">
        <v>158</v>
      </c>
      <c r="D34" s="62">
        <v>0</v>
      </c>
      <c r="E34" s="62">
        <v>0</v>
      </c>
      <c r="F34" s="62">
        <v>1</v>
      </c>
      <c r="G34" s="62">
        <v>0</v>
      </c>
      <c r="H34" s="62">
        <v>0</v>
      </c>
      <c r="I34" s="142">
        <f t="shared" si="5"/>
        <v>1</v>
      </c>
    </row>
    <row r="35" spans="1:9" x14ac:dyDescent="0.3">
      <c r="A35" s="66">
        <f t="shared" si="6"/>
        <v>10</v>
      </c>
      <c r="B35" s="66"/>
      <c r="C35" s="135" t="s">
        <v>159</v>
      </c>
      <c r="D35" s="62">
        <v>0</v>
      </c>
      <c r="E35" s="62">
        <v>0</v>
      </c>
      <c r="F35" s="62">
        <v>1</v>
      </c>
      <c r="G35" s="62">
        <v>0</v>
      </c>
      <c r="H35" s="62">
        <v>0</v>
      </c>
      <c r="I35" s="142">
        <f t="shared" ref="I35:I49" si="7">SUM(D35:H35)</f>
        <v>1</v>
      </c>
    </row>
    <row r="36" spans="1:9" x14ac:dyDescent="0.3">
      <c r="A36" s="66">
        <f t="shared" si="6"/>
        <v>11</v>
      </c>
      <c r="B36" s="66"/>
      <c r="C36" s="135" t="s">
        <v>160</v>
      </c>
      <c r="D36" s="62">
        <v>0</v>
      </c>
      <c r="E36" s="62">
        <v>0</v>
      </c>
      <c r="F36" s="62">
        <v>1</v>
      </c>
      <c r="G36" s="62">
        <v>0</v>
      </c>
      <c r="H36" s="62">
        <v>0</v>
      </c>
      <c r="I36" s="142">
        <f t="shared" si="7"/>
        <v>1</v>
      </c>
    </row>
    <row r="37" spans="1:9" x14ac:dyDescent="0.3">
      <c r="A37" s="66">
        <f t="shared" si="6"/>
        <v>12</v>
      </c>
      <c r="B37" s="66"/>
      <c r="C37" s="135" t="s">
        <v>161</v>
      </c>
      <c r="D37" s="62">
        <v>1</v>
      </c>
      <c r="E37" s="62">
        <v>0</v>
      </c>
      <c r="F37" s="62">
        <v>1</v>
      </c>
      <c r="G37" s="62">
        <v>0</v>
      </c>
      <c r="H37" s="62">
        <v>0</v>
      </c>
      <c r="I37" s="142">
        <f t="shared" si="7"/>
        <v>2</v>
      </c>
    </row>
    <row r="38" spans="1:9" x14ac:dyDescent="0.3">
      <c r="A38" s="66">
        <f t="shared" si="6"/>
        <v>13</v>
      </c>
      <c r="B38" s="66"/>
      <c r="C38" s="135" t="s">
        <v>162</v>
      </c>
      <c r="D38" s="62">
        <v>1</v>
      </c>
      <c r="E38" s="62">
        <v>0</v>
      </c>
      <c r="F38" s="62">
        <v>0</v>
      </c>
      <c r="G38" s="62">
        <v>0</v>
      </c>
      <c r="H38" s="62">
        <v>0</v>
      </c>
      <c r="I38" s="142">
        <f t="shared" si="7"/>
        <v>1</v>
      </c>
    </row>
    <row r="39" spans="1:9" x14ac:dyDescent="0.3">
      <c r="A39" s="66">
        <f t="shared" si="6"/>
        <v>14</v>
      </c>
      <c r="B39" s="66"/>
      <c r="C39" s="135" t="s">
        <v>163</v>
      </c>
      <c r="D39" s="62">
        <v>0</v>
      </c>
      <c r="E39" s="62">
        <v>0</v>
      </c>
      <c r="F39" s="62">
        <v>0</v>
      </c>
      <c r="G39" s="62">
        <v>0</v>
      </c>
      <c r="H39" s="62">
        <v>1</v>
      </c>
      <c r="I39" s="142">
        <f t="shared" si="7"/>
        <v>1</v>
      </c>
    </row>
    <row r="40" spans="1:9" x14ac:dyDescent="0.3">
      <c r="A40" s="66">
        <f t="shared" si="6"/>
        <v>15</v>
      </c>
      <c r="B40" s="66"/>
      <c r="C40" s="135" t="s">
        <v>164</v>
      </c>
      <c r="D40" s="62">
        <v>1</v>
      </c>
      <c r="E40" s="62">
        <v>0</v>
      </c>
      <c r="F40" s="62">
        <v>1</v>
      </c>
      <c r="G40" s="62">
        <v>0</v>
      </c>
      <c r="H40" s="62">
        <v>0</v>
      </c>
      <c r="I40" s="142">
        <f t="shared" si="7"/>
        <v>2</v>
      </c>
    </row>
    <row r="41" spans="1:9" x14ac:dyDescent="0.3">
      <c r="A41" s="66">
        <f t="shared" si="6"/>
        <v>16</v>
      </c>
      <c r="B41" s="66"/>
      <c r="C41" s="135" t="s">
        <v>165</v>
      </c>
      <c r="D41" s="62">
        <v>0</v>
      </c>
      <c r="E41" s="62">
        <v>0</v>
      </c>
      <c r="F41" s="62">
        <v>1</v>
      </c>
      <c r="G41" s="62">
        <v>0</v>
      </c>
      <c r="H41" s="62">
        <v>0</v>
      </c>
      <c r="I41" s="142">
        <f t="shared" si="7"/>
        <v>1</v>
      </c>
    </row>
    <row r="42" spans="1:9" x14ac:dyDescent="0.3">
      <c r="A42" s="66">
        <f t="shared" si="6"/>
        <v>17</v>
      </c>
      <c r="B42" s="66"/>
      <c r="C42" s="135" t="s">
        <v>166</v>
      </c>
      <c r="D42" s="62">
        <v>0</v>
      </c>
      <c r="E42" s="62">
        <v>0</v>
      </c>
      <c r="F42" s="62">
        <v>1</v>
      </c>
      <c r="G42" s="62">
        <v>0</v>
      </c>
      <c r="H42" s="62">
        <v>0</v>
      </c>
      <c r="I42" s="142">
        <f t="shared" si="7"/>
        <v>1</v>
      </c>
    </row>
    <row r="43" spans="1:9" x14ac:dyDescent="0.3">
      <c r="A43" s="66">
        <f t="shared" si="6"/>
        <v>18</v>
      </c>
      <c r="B43" s="66"/>
      <c r="C43" s="135" t="s">
        <v>167</v>
      </c>
      <c r="D43" s="62">
        <v>0</v>
      </c>
      <c r="E43" s="62">
        <v>0</v>
      </c>
      <c r="F43" s="62">
        <v>1</v>
      </c>
      <c r="G43" s="62">
        <v>0</v>
      </c>
      <c r="H43" s="62">
        <v>0</v>
      </c>
      <c r="I43" s="142">
        <f t="shared" si="7"/>
        <v>1</v>
      </c>
    </row>
    <row r="44" spans="1:9" x14ac:dyDescent="0.3">
      <c r="A44" s="66">
        <f t="shared" si="6"/>
        <v>19</v>
      </c>
      <c r="B44" s="66"/>
      <c r="C44" s="135" t="s">
        <v>168</v>
      </c>
      <c r="D44" s="62">
        <v>1</v>
      </c>
      <c r="E44" s="62">
        <v>0</v>
      </c>
      <c r="F44" s="62">
        <v>0</v>
      </c>
      <c r="G44" s="62">
        <v>0</v>
      </c>
      <c r="H44" s="62">
        <v>1</v>
      </c>
      <c r="I44" s="142">
        <f t="shared" si="7"/>
        <v>2</v>
      </c>
    </row>
    <row r="45" spans="1:9" x14ac:dyDescent="0.3">
      <c r="A45" s="66">
        <f t="shared" si="6"/>
        <v>20</v>
      </c>
      <c r="B45" s="66"/>
      <c r="C45" s="135" t="s">
        <v>169</v>
      </c>
      <c r="D45" s="62">
        <v>0</v>
      </c>
      <c r="E45" s="62">
        <v>0</v>
      </c>
      <c r="F45" s="62">
        <v>1</v>
      </c>
      <c r="G45" s="62">
        <v>0</v>
      </c>
      <c r="H45" s="62">
        <v>0</v>
      </c>
      <c r="I45" s="142">
        <f t="shared" si="7"/>
        <v>1</v>
      </c>
    </row>
    <row r="46" spans="1:9" ht="15" customHeight="1" x14ac:dyDescent="0.3">
      <c r="A46" s="66">
        <f t="shared" si="6"/>
        <v>21</v>
      </c>
      <c r="B46" s="66"/>
      <c r="C46" s="135" t="s">
        <v>170</v>
      </c>
      <c r="D46" s="190">
        <v>1</v>
      </c>
      <c r="E46" s="62">
        <v>0</v>
      </c>
      <c r="F46" s="190">
        <v>1</v>
      </c>
      <c r="G46" s="62">
        <v>0</v>
      </c>
      <c r="H46" s="62">
        <v>0</v>
      </c>
      <c r="I46" s="142">
        <f t="shared" si="7"/>
        <v>2</v>
      </c>
    </row>
    <row r="47" spans="1:9" x14ac:dyDescent="0.3">
      <c r="A47" s="66">
        <f t="shared" si="6"/>
        <v>22</v>
      </c>
      <c r="B47" s="66"/>
      <c r="C47" s="135" t="s">
        <v>171</v>
      </c>
      <c r="D47" s="192"/>
      <c r="E47" s="62">
        <v>0</v>
      </c>
      <c r="F47" s="192"/>
      <c r="G47" s="62">
        <v>0</v>
      </c>
      <c r="H47" s="62">
        <v>0</v>
      </c>
      <c r="I47" s="142">
        <f t="shared" si="7"/>
        <v>0</v>
      </c>
    </row>
    <row r="48" spans="1:9" x14ac:dyDescent="0.3">
      <c r="A48" s="66">
        <f t="shared" si="6"/>
        <v>23</v>
      </c>
      <c r="B48" s="66"/>
      <c r="C48" s="135" t="s">
        <v>172</v>
      </c>
      <c r="D48" s="190">
        <v>1</v>
      </c>
      <c r="E48" s="62">
        <v>0</v>
      </c>
      <c r="F48" s="190">
        <v>1</v>
      </c>
      <c r="G48" s="62">
        <v>0</v>
      </c>
      <c r="H48" s="62">
        <v>0</v>
      </c>
      <c r="I48" s="142">
        <f t="shared" si="7"/>
        <v>2</v>
      </c>
    </row>
    <row r="49" spans="1:9" ht="30.75" customHeight="1" x14ac:dyDescent="0.3">
      <c r="A49" s="66">
        <f t="shared" si="6"/>
        <v>24</v>
      </c>
      <c r="B49" s="66"/>
      <c r="C49" s="135" t="s">
        <v>173</v>
      </c>
      <c r="D49" s="192"/>
      <c r="E49" s="62">
        <v>0</v>
      </c>
      <c r="F49" s="192"/>
      <c r="G49" s="62">
        <v>0</v>
      </c>
      <c r="H49" s="62">
        <v>0</v>
      </c>
      <c r="I49" s="142">
        <f t="shared" si="7"/>
        <v>0</v>
      </c>
    </row>
    <row r="50" spans="1:9" x14ac:dyDescent="0.3">
      <c r="A50" s="66">
        <f t="shared" si="6"/>
        <v>25</v>
      </c>
      <c r="B50" s="66"/>
      <c r="C50" s="135" t="s">
        <v>174</v>
      </c>
      <c r="D50" s="190">
        <v>1</v>
      </c>
      <c r="E50" s="62">
        <v>0</v>
      </c>
      <c r="F50" s="190">
        <v>1</v>
      </c>
      <c r="G50" s="62">
        <v>0</v>
      </c>
      <c r="H50" s="62">
        <v>0</v>
      </c>
      <c r="I50" s="142">
        <f t="shared" ref="I50:I64" si="8">SUM(D50:H50)</f>
        <v>2</v>
      </c>
    </row>
    <row r="51" spans="1:9" x14ac:dyDescent="0.3">
      <c r="A51" s="66">
        <f t="shared" si="6"/>
        <v>26</v>
      </c>
      <c r="B51" s="66"/>
      <c r="C51" s="135" t="s">
        <v>175</v>
      </c>
      <c r="D51" s="192"/>
      <c r="E51" s="62">
        <v>0</v>
      </c>
      <c r="F51" s="192"/>
      <c r="G51" s="62">
        <v>0</v>
      </c>
      <c r="H51" s="62">
        <v>0</v>
      </c>
      <c r="I51" s="142">
        <f t="shared" si="8"/>
        <v>0</v>
      </c>
    </row>
    <row r="52" spans="1:9" x14ac:dyDescent="0.3">
      <c r="A52" s="66">
        <f t="shared" si="6"/>
        <v>27</v>
      </c>
      <c r="B52" s="66"/>
      <c r="C52" s="135" t="s">
        <v>176</v>
      </c>
      <c r="D52" s="62">
        <v>1</v>
      </c>
      <c r="E52" s="62">
        <v>0</v>
      </c>
      <c r="F52" s="62">
        <v>0</v>
      </c>
      <c r="G52" s="62">
        <v>0</v>
      </c>
      <c r="H52" s="62">
        <v>0</v>
      </c>
      <c r="I52" s="142">
        <f t="shared" si="8"/>
        <v>1</v>
      </c>
    </row>
    <row r="53" spans="1:9" x14ac:dyDescent="0.3">
      <c r="A53" s="66">
        <f t="shared" si="6"/>
        <v>28</v>
      </c>
      <c r="B53" s="66"/>
      <c r="C53" s="135" t="s">
        <v>177</v>
      </c>
      <c r="D53" s="62">
        <v>1</v>
      </c>
      <c r="E53" s="62">
        <v>0</v>
      </c>
      <c r="F53" s="62">
        <v>0</v>
      </c>
      <c r="G53" s="62">
        <v>0</v>
      </c>
      <c r="H53" s="62">
        <v>0</v>
      </c>
      <c r="I53" s="142">
        <f t="shared" si="8"/>
        <v>1</v>
      </c>
    </row>
    <row r="54" spans="1:9" ht="27.6" x14ac:dyDescent="0.3">
      <c r="A54" s="66">
        <f t="shared" si="6"/>
        <v>29</v>
      </c>
      <c r="B54" s="66"/>
      <c r="C54" s="135" t="s">
        <v>178</v>
      </c>
      <c r="D54" s="62">
        <v>1</v>
      </c>
      <c r="E54" s="62">
        <v>0</v>
      </c>
      <c r="F54" s="62">
        <v>1</v>
      </c>
      <c r="G54" s="62">
        <v>0</v>
      </c>
      <c r="H54" s="62">
        <v>0</v>
      </c>
      <c r="I54" s="142">
        <f t="shared" si="8"/>
        <v>2</v>
      </c>
    </row>
    <row r="55" spans="1:9" ht="15.6" x14ac:dyDescent="0.3">
      <c r="A55" s="68"/>
      <c r="B55" s="68"/>
      <c r="C55" s="69" t="s">
        <v>180</v>
      </c>
      <c r="D55" s="143">
        <f>SUM(D56:D62)</f>
        <v>3</v>
      </c>
      <c r="E55" s="143">
        <f t="shared" ref="E55:I55" si="9">SUM(E56:E62)</f>
        <v>0</v>
      </c>
      <c r="F55" s="143">
        <f t="shared" si="9"/>
        <v>3</v>
      </c>
      <c r="G55" s="143">
        <f t="shared" si="9"/>
        <v>0</v>
      </c>
      <c r="H55" s="143">
        <f t="shared" si="9"/>
        <v>1</v>
      </c>
      <c r="I55" s="143">
        <f t="shared" si="9"/>
        <v>7</v>
      </c>
    </row>
    <row r="56" spans="1:9" x14ac:dyDescent="0.3">
      <c r="A56" s="66">
        <v>1</v>
      </c>
      <c r="B56" s="66"/>
      <c r="C56" s="135" t="s">
        <v>181</v>
      </c>
      <c r="D56" s="62">
        <v>0</v>
      </c>
      <c r="E56" s="62">
        <v>0</v>
      </c>
      <c r="F56" s="62">
        <v>1</v>
      </c>
      <c r="G56" s="62">
        <v>0</v>
      </c>
      <c r="H56" s="62">
        <v>0</v>
      </c>
      <c r="I56" s="142">
        <f t="shared" si="8"/>
        <v>1</v>
      </c>
    </row>
    <row r="57" spans="1:9" x14ac:dyDescent="0.3">
      <c r="A57" s="66">
        <f>A56+1</f>
        <v>2</v>
      </c>
      <c r="B57" s="66"/>
      <c r="C57" s="135" t="s">
        <v>182</v>
      </c>
      <c r="D57" s="62">
        <v>1</v>
      </c>
      <c r="E57" s="62">
        <v>0</v>
      </c>
      <c r="F57" s="62">
        <v>1</v>
      </c>
      <c r="G57" s="62">
        <v>0</v>
      </c>
      <c r="H57" s="62">
        <v>0</v>
      </c>
      <c r="I57" s="142">
        <f t="shared" si="8"/>
        <v>2</v>
      </c>
    </row>
    <row r="58" spans="1:9" x14ac:dyDescent="0.3">
      <c r="A58" s="66">
        <f t="shared" ref="A58:A62" si="10">A57+1</f>
        <v>3</v>
      </c>
      <c r="B58" s="66"/>
      <c r="C58" s="135" t="s">
        <v>183</v>
      </c>
      <c r="D58" s="62">
        <v>1</v>
      </c>
      <c r="E58" s="62">
        <v>0</v>
      </c>
      <c r="F58" s="62">
        <v>0</v>
      </c>
      <c r="G58" s="62">
        <v>0</v>
      </c>
      <c r="H58" s="62">
        <v>0</v>
      </c>
      <c r="I58" s="142">
        <f>SUM(D58:H58)</f>
        <v>1</v>
      </c>
    </row>
    <row r="59" spans="1:9" x14ac:dyDescent="0.3">
      <c r="A59" s="66">
        <f t="shared" si="10"/>
        <v>4</v>
      </c>
      <c r="B59" s="66"/>
      <c r="C59" s="135" t="s">
        <v>184</v>
      </c>
      <c r="D59" s="190">
        <v>1</v>
      </c>
      <c r="E59" s="62">
        <v>0</v>
      </c>
      <c r="F59" s="62">
        <v>0</v>
      </c>
      <c r="G59" s="62">
        <v>0</v>
      </c>
      <c r="H59" s="62">
        <v>0</v>
      </c>
      <c r="I59" s="142">
        <f t="shared" si="8"/>
        <v>1</v>
      </c>
    </row>
    <row r="60" spans="1:9" x14ac:dyDescent="0.3">
      <c r="A60" s="66">
        <f t="shared" si="10"/>
        <v>5</v>
      </c>
      <c r="B60" s="66"/>
      <c r="C60" s="135" t="s">
        <v>185</v>
      </c>
      <c r="D60" s="192"/>
      <c r="E60" s="62">
        <v>0</v>
      </c>
      <c r="F60" s="62">
        <v>0</v>
      </c>
      <c r="G60" s="62">
        <v>0</v>
      </c>
      <c r="H60" s="62">
        <v>0</v>
      </c>
      <c r="I60" s="142">
        <f t="shared" si="8"/>
        <v>0</v>
      </c>
    </row>
    <row r="61" spans="1:9" x14ac:dyDescent="0.3">
      <c r="A61" s="66">
        <f t="shared" si="10"/>
        <v>6</v>
      </c>
      <c r="B61" s="66"/>
      <c r="C61" s="135" t="s">
        <v>186</v>
      </c>
      <c r="D61" s="62">
        <v>0</v>
      </c>
      <c r="E61" s="62">
        <v>0</v>
      </c>
      <c r="F61" s="62">
        <v>1</v>
      </c>
      <c r="G61" s="62">
        <v>0</v>
      </c>
      <c r="H61" s="62">
        <v>0</v>
      </c>
      <c r="I61" s="142">
        <f t="shared" si="8"/>
        <v>1</v>
      </c>
    </row>
    <row r="62" spans="1:9" x14ac:dyDescent="0.3">
      <c r="A62" s="66">
        <f t="shared" si="10"/>
        <v>7</v>
      </c>
      <c r="B62" s="66"/>
      <c r="C62" s="135" t="s">
        <v>187</v>
      </c>
      <c r="D62" s="62">
        <v>0</v>
      </c>
      <c r="E62" s="62">
        <v>0</v>
      </c>
      <c r="F62" s="62">
        <v>0</v>
      </c>
      <c r="G62" s="62">
        <v>0</v>
      </c>
      <c r="H62" s="62">
        <v>1</v>
      </c>
      <c r="I62" s="142">
        <f t="shared" si="8"/>
        <v>1</v>
      </c>
    </row>
    <row r="63" spans="1:9" ht="15.6" x14ac:dyDescent="0.3">
      <c r="A63" s="68"/>
      <c r="B63" s="68"/>
      <c r="C63" s="69" t="s">
        <v>188</v>
      </c>
      <c r="D63" s="143">
        <f>SUM(D64:D89)</f>
        <v>22</v>
      </c>
      <c r="E63" s="143">
        <f t="shared" ref="E63:I63" si="11">SUM(E64:E89)</f>
        <v>0</v>
      </c>
      <c r="F63" s="143">
        <f t="shared" si="11"/>
        <v>22</v>
      </c>
      <c r="G63" s="143">
        <f t="shared" si="11"/>
        <v>0</v>
      </c>
      <c r="H63" s="143">
        <f t="shared" si="11"/>
        <v>0</v>
      </c>
      <c r="I63" s="143">
        <f t="shared" si="11"/>
        <v>44</v>
      </c>
    </row>
    <row r="64" spans="1:9" ht="24" customHeight="1" x14ac:dyDescent="0.3">
      <c r="A64" s="66">
        <v>1</v>
      </c>
      <c r="B64" s="66"/>
      <c r="C64" s="135" t="s">
        <v>189</v>
      </c>
      <c r="D64" s="190">
        <v>1</v>
      </c>
      <c r="E64" s="62">
        <v>0</v>
      </c>
      <c r="F64" s="190">
        <v>1</v>
      </c>
      <c r="G64" s="62">
        <v>0</v>
      </c>
      <c r="H64" s="62">
        <v>0</v>
      </c>
      <c r="I64" s="142">
        <f t="shared" si="8"/>
        <v>2</v>
      </c>
    </row>
    <row r="65" spans="1:9" ht="24" customHeight="1" x14ac:dyDescent="0.3">
      <c r="A65" s="66">
        <f>A64+1</f>
        <v>2</v>
      </c>
      <c r="B65" s="66"/>
      <c r="C65" s="135" t="s">
        <v>190</v>
      </c>
      <c r="D65" s="192"/>
      <c r="E65" s="62">
        <v>0</v>
      </c>
      <c r="F65" s="192"/>
      <c r="G65" s="62">
        <v>0</v>
      </c>
      <c r="H65" s="62">
        <v>0</v>
      </c>
      <c r="I65" s="142">
        <f t="shared" ref="I65" si="12">SUM(D65:H65)</f>
        <v>0</v>
      </c>
    </row>
    <row r="66" spans="1:9" x14ac:dyDescent="0.3">
      <c r="A66" s="66">
        <f t="shared" ref="A66:A89" si="13">A65+1</f>
        <v>3</v>
      </c>
      <c r="B66" s="66"/>
      <c r="C66" s="135" t="s">
        <v>191</v>
      </c>
      <c r="D66" s="62">
        <v>1</v>
      </c>
      <c r="E66" s="62">
        <v>0</v>
      </c>
      <c r="F66" s="62">
        <v>1</v>
      </c>
      <c r="G66" s="62">
        <v>0</v>
      </c>
      <c r="H66" s="62">
        <v>0</v>
      </c>
      <c r="I66" s="142">
        <f t="shared" ref="I66:I91" si="14">SUM(D66:H66)</f>
        <v>2</v>
      </c>
    </row>
    <row r="67" spans="1:9" x14ac:dyDescent="0.3">
      <c r="A67" s="66">
        <f t="shared" si="13"/>
        <v>4</v>
      </c>
      <c r="B67" s="66"/>
      <c r="C67" s="135" t="s">
        <v>192</v>
      </c>
      <c r="D67" s="62">
        <v>1</v>
      </c>
      <c r="E67" s="62">
        <v>0</v>
      </c>
      <c r="F67" s="62">
        <v>1</v>
      </c>
      <c r="G67" s="62">
        <v>0</v>
      </c>
      <c r="H67" s="62">
        <v>0</v>
      </c>
      <c r="I67" s="142">
        <f t="shared" si="14"/>
        <v>2</v>
      </c>
    </row>
    <row r="68" spans="1:9" x14ac:dyDescent="0.3">
      <c r="A68" s="66">
        <f t="shared" si="13"/>
        <v>5</v>
      </c>
      <c r="B68" s="66"/>
      <c r="C68" s="135" t="s">
        <v>193</v>
      </c>
      <c r="D68" s="62">
        <v>1</v>
      </c>
      <c r="E68" s="62">
        <v>0</v>
      </c>
      <c r="F68" s="62">
        <v>1</v>
      </c>
      <c r="G68" s="62">
        <v>0</v>
      </c>
      <c r="H68" s="62">
        <v>0</v>
      </c>
      <c r="I68" s="142">
        <f t="shared" si="14"/>
        <v>2</v>
      </c>
    </row>
    <row r="69" spans="1:9" x14ac:dyDescent="0.3">
      <c r="A69" s="66">
        <f t="shared" si="13"/>
        <v>6</v>
      </c>
      <c r="B69" s="66"/>
      <c r="C69" s="135" t="s">
        <v>194</v>
      </c>
      <c r="D69" s="62">
        <v>1</v>
      </c>
      <c r="E69" s="62">
        <v>0</v>
      </c>
      <c r="F69" s="62">
        <v>1</v>
      </c>
      <c r="G69" s="62">
        <v>0</v>
      </c>
      <c r="H69" s="62">
        <v>0</v>
      </c>
      <c r="I69" s="142">
        <f t="shared" si="14"/>
        <v>2</v>
      </c>
    </row>
    <row r="70" spans="1:9" x14ac:dyDescent="0.3">
      <c r="A70" s="66">
        <f t="shared" si="13"/>
        <v>7</v>
      </c>
      <c r="B70" s="66"/>
      <c r="C70" s="135" t="s">
        <v>195</v>
      </c>
      <c r="D70" s="62">
        <v>1</v>
      </c>
      <c r="E70" s="62">
        <v>0</v>
      </c>
      <c r="F70" s="62">
        <v>1</v>
      </c>
      <c r="G70" s="62">
        <v>0</v>
      </c>
      <c r="H70" s="62">
        <v>0</v>
      </c>
      <c r="I70" s="142">
        <f t="shared" si="14"/>
        <v>2</v>
      </c>
    </row>
    <row r="71" spans="1:9" x14ac:dyDescent="0.3">
      <c r="A71" s="66">
        <f t="shared" si="13"/>
        <v>8</v>
      </c>
      <c r="B71" s="66"/>
      <c r="C71" s="135" t="s">
        <v>196</v>
      </c>
      <c r="D71" s="62">
        <v>1</v>
      </c>
      <c r="E71" s="62">
        <v>0</v>
      </c>
      <c r="F71" s="62">
        <v>1</v>
      </c>
      <c r="G71" s="62">
        <v>0</v>
      </c>
      <c r="H71" s="62">
        <v>0</v>
      </c>
      <c r="I71" s="142">
        <f t="shared" si="14"/>
        <v>2</v>
      </c>
    </row>
    <row r="72" spans="1:9" x14ac:dyDescent="0.3">
      <c r="A72" s="66">
        <f t="shared" si="13"/>
        <v>9</v>
      </c>
      <c r="B72" s="66"/>
      <c r="C72" s="135" t="s">
        <v>197</v>
      </c>
      <c r="D72" s="62">
        <v>1</v>
      </c>
      <c r="E72" s="62">
        <v>0</v>
      </c>
      <c r="F72" s="62">
        <v>1</v>
      </c>
      <c r="G72" s="62">
        <v>0</v>
      </c>
      <c r="H72" s="62">
        <v>0</v>
      </c>
      <c r="I72" s="142">
        <f t="shared" si="14"/>
        <v>2</v>
      </c>
    </row>
    <row r="73" spans="1:9" x14ac:dyDescent="0.3">
      <c r="A73" s="66">
        <f t="shared" si="13"/>
        <v>10</v>
      </c>
      <c r="B73" s="66"/>
      <c r="C73" s="135" t="s">
        <v>198</v>
      </c>
      <c r="D73" s="190">
        <v>1</v>
      </c>
      <c r="E73" s="62">
        <v>0</v>
      </c>
      <c r="F73" s="190">
        <v>1</v>
      </c>
      <c r="G73" s="62">
        <v>0</v>
      </c>
      <c r="H73" s="62">
        <v>0</v>
      </c>
      <c r="I73" s="142">
        <f t="shared" si="14"/>
        <v>2</v>
      </c>
    </row>
    <row r="74" spans="1:9" x14ac:dyDescent="0.3">
      <c r="A74" s="66">
        <f t="shared" si="13"/>
        <v>11</v>
      </c>
      <c r="B74" s="66"/>
      <c r="C74" s="135" t="s">
        <v>199</v>
      </c>
      <c r="D74" s="192"/>
      <c r="E74" s="62">
        <v>0</v>
      </c>
      <c r="F74" s="192"/>
      <c r="G74" s="62">
        <v>0</v>
      </c>
      <c r="H74" s="62">
        <v>0</v>
      </c>
      <c r="I74" s="142">
        <f t="shared" si="14"/>
        <v>0</v>
      </c>
    </row>
    <row r="75" spans="1:9" ht="15" customHeight="1" x14ac:dyDescent="0.3">
      <c r="A75" s="66">
        <f t="shared" si="13"/>
        <v>12</v>
      </c>
      <c r="B75" s="66"/>
      <c r="C75" s="135" t="s">
        <v>200</v>
      </c>
      <c r="D75" s="62">
        <v>1</v>
      </c>
      <c r="E75" s="62">
        <v>0</v>
      </c>
      <c r="F75" s="62">
        <v>1</v>
      </c>
      <c r="G75" s="62">
        <v>0</v>
      </c>
      <c r="H75" s="62">
        <v>0</v>
      </c>
      <c r="I75" s="142">
        <f t="shared" si="14"/>
        <v>2</v>
      </c>
    </row>
    <row r="76" spans="1:9" ht="15" customHeight="1" x14ac:dyDescent="0.3">
      <c r="A76" s="66">
        <f t="shared" si="13"/>
        <v>13</v>
      </c>
      <c r="B76" s="66"/>
      <c r="C76" s="135" t="s">
        <v>201</v>
      </c>
      <c r="D76" s="62">
        <v>1</v>
      </c>
      <c r="E76" s="62">
        <v>0</v>
      </c>
      <c r="F76" s="62">
        <v>1</v>
      </c>
      <c r="G76" s="62">
        <v>0</v>
      </c>
      <c r="H76" s="62">
        <v>0</v>
      </c>
      <c r="I76" s="142">
        <f t="shared" si="14"/>
        <v>2</v>
      </c>
    </row>
    <row r="77" spans="1:9" x14ac:dyDescent="0.3">
      <c r="A77" s="66">
        <f t="shared" si="13"/>
        <v>14</v>
      </c>
      <c r="B77" s="66"/>
      <c r="C77" s="135" t="s">
        <v>193</v>
      </c>
      <c r="D77" s="62">
        <v>1</v>
      </c>
      <c r="E77" s="62">
        <v>0</v>
      </c>
      <c r="F77" s="62">
        <v>1</v>
      </c>
      <c r="G77" s="62">
        <v>0</v>
      </c>
      <c r="H77" s="62">
        <v>0</v>
      </c>
      <c r="I77" s="142">
        <f t="shared" si="14"/>
        <v>2</v>
      </c>
    </row>
    <row r="78" spans="1:9" x14ac:dyDescent="0.3">
      <c r="A78" s="66">
        <f t="shared" si="13"/>
        <v>15</v>
      </c>
      <c r="B78" s="66"/>
      <c r="C78" s="135" t="s">
        <v>194</v>
      </c>
      <c r="D78" s="62">
        <v>1</v>
      </c>
      <c r="E78" s="62">
        <v>0</v>
      </c>
      <c r="F78" s="62">
        <v>1</v>
      </c>
      <c r="G78" s="62">
        <v>0</v>
      </c>
      <c r="H78" s="62">
        <v>0</v>
      </c>
      <c r="I78" s="142">
        <f t="shared" si="14"/>
        <v>2</v>
      </c>
    </row>
    <row r="79" spans="1:9" x14ac:dyDescent="0.3">
      <c r="A79" s="66">
        <f t="shared" si="13"/>
        <v>16</v>
      </c>
      <c r="B79" s="66"/>
      <c r="C79" s="135" t="s">
        <v>202</v>
      </c>
      <c r="D79" s="190">
        <v>1</v>
      </c>
      <c r="E79" s="62">
        <v>0</v>
      </c>
      <c r="F79" s="190">
        <v>1</v>
      </c>
      <c r="G79" s="62">
        <v>0</v>
      </c>
      <c r="H79" s="62">
        <v>0</v>
      </c>
      <c r="I79" s="142">
        <f t="shared" si="14"/>
        <v>2</v>
      </c>
    </row>
    <row r="80" spans="1:9" ht="15" customHeight="1" x14ac:dyDescent="0.3">
      <c r="A80" s="66">
        <f t="shared" si="13"/>
        <v>17</v>
      </c>
      <c r="B80" s="66"/>
      <c r="C80" s="135" t="s">
        <v>195</v>
      </c>
      <c r="D80" s="192"/>
      <c r="E80" s="62">
        <v>0</v>
      </c>
      <c r="F80" s="192"/>
      <c r="G80" s="62">
        <v>0</v>
      </c>
      <c r="H80" s="62">
        <v>0</v>
      </c>
      <c r="I80" s="142">
        <f t="shared" si="14"/>
        <v>0</v>
      </c>
    </row>
    <row r="81" spans="1:9" ht="15" customHeight="1" x14ac:dyDescent="0.3">
      <c r="A81" s="66">
        <f t="shared" si="13"/>
        <v>18</v>
      </c>
      <c r="B81" s="66"/>
      <c r="C81" s="135" t="s">
        <v>203</v>
      </c>
      <c r="D81" s="62">
        <v>1</v>
      </c>
      <c r="E81" s="62">
        <v>0</v>
      </c>
      <c r="F81" s="62">
        <v>1</v>
      </c>
      <c r="G81" s="62">
        <v>0</v>
      </c>
      <c r="H81" s="62">
        <v>0</v>
      </c>
      <c r="I81" s="142">
        <f t="shared" si="14"/>
        <v>2</v>
      </c>
    </row>
    <row r="82" spans="1:9" x14ac:dyDescent="0.3">
      <c r="A82" s="66">
        <f t="shared" si="13"/>
        <v>19</v>
      </c>
      <c r="B82" s="66"/>
      <c r="C82" s="135" t="s">
        <v>204</v>
      </c>
      <c r="D82" s="190">
        <v>1</v>
      </c>
      <c r="E82" s="62">
        <v>0</v>
      </c>
      <c r="F82" s="190">
        <v>1</v>
      </c>
      <c r="G82" s="62">
        <v>0</v>
      </c>
      <c r="H82" s="62">
        <v>0</v>
      </c>
      <c r="I82" s="142">
        <f t="shared" si="14"/>
        <v>2</v>
      </c>
    </row>
    <row r="83" spans="1:9" x14ac:dyDescent="0.3">
      <c r="A83" s="66">
        <f t="shared" si="13"/>
        <v>20</v>
      </c>
      <c r="B83" s="66"/>
      <c r="C83" s="135" t="s">
        <v>205</v>
      </c>
      <c r="D83" s="192"/>
      <c r="E83" s="62">
        <v>0</v>
      </c>
      <c r="F83" s="192"/>
      <c r="G83" s="62">
        <v>0</v>
      </c>
      <c r="H83" s="62">
        <v>0</v>
      </c>
      <c r="I83" s="142">
        <f t="shared" si="14"/>
        <v>0</v>
      </c>
    </row>
    <row r="84" spans="1:9" x14ac:dyDescent="0.3">
      <c r="A84" s="66">
        <f t="shared" si="13"/>
        <v>21</v>
      </c>
      <c r="B84" s="66"/>
      <c r="C84" s="135" t="s">
        <v>206</v>
      </c>
      <c r="D84" s="62">
        <v>1</v>
      </c>
      <c r="E84" s="62">
        <v>0</v>
      </c>
      <c r="F84" s="62">
        <v>1</v>
      </c>
      <c r="G84" s="62">
        <v>0</v>
      </c>
      <c r="H84" s="62">
        <v>0</v>
      </c>
      <c r="I84" s="142">
        <f t="shared" si="14"/>
        <v>2</v>
      </c>
    </row>
    <row r="85" spans="1:9" ht="22.35" customHeight="1" x14ac:dyDescent="0.3">
      <c r="A85" s="66">
        <f t="shared" si="13"/>
        <v>22</v>
      </c>
      <c r="B85" s="66"/>
      <c r="C85" s="135" t="s">
        <v>200</v>
      </c>
      <c r="D85" s="62">
        <v>1</v>
      </c>
      <c r="E85" s="62">
        <v>0</v>
      </c>
      <c r="F85" s="62">
        <v>1</v>
      </c>
      <c r="G85" s="62">
        <v>0</v>
      </c>
      <c r="H85" s="62">
        <v>0</v>
      </c>
      <c r="I85" s="142">
        <f t="shared" si="14"/>
        <v>2</v>
      </c>
    </row>
    <row r="86" spans="1:9" x14ac:dyDescent="0.3">
      <c r="A86" s="66">
        <f t="shared" si="13"/>
        <v>23</v>
      </c>
      <c r="B86" s="66"/>
      <c r="C86" s="135" t="s">
        <v>193</v>
      </c>
      <c r="D86" s="62">
        <v>1</v>
      </c>
      <c r="E86" s="62">
        <v>0</v>
      </c>
      <c r="F86" s="62">
        <v>1</v>
      </c>
      <c r="G86" s="62">
        <v>0</v>
      </c>
      <c r="H86" s="62">
        <v>0</v>
      </c>
      <c r="I86" s="142">
        <f t="shared" si="14"/>
        <v>2</v>
      </c>
    </row>
    <row r="87" spans="1:9" x14ac:dyDescent="0.3">
      <c r="A87" s="66">
        <f t="shared" si="13"/>
        <v>24</v>
      </c>
      <c r="B87" s="66"/>
      <c r="C87" s="135" t="s">
        <v>194</v>
      </c>
      <c r="D87" s="62">
        <v>1</v>
      </c>
      <c r="E87" s="62">
        <v>0</v>
      </c>
      <c r="F87" s="62">
        <v>1</v>
      </c>
      <c r="G87" s="62">
        <v>0</v>
      </c>
      <c r="H87" s="62">
        <v>0</v>
      </c>
      <c r="I87" s="142">
        <f t="shared" si="14"/>
        <v>2</v>
      </c>
    </row>
    <row r="88" spans="1:9" x14ac:dyDescent="0.3">
      <c r="A88" s="66">
        <f t="shared" si="13"/>
        <v>25</v>
      </c>
      <c r="B88" s="66"/>
      <c r="C88" s="135" t="s">
        <v>202</v>
      </c>
      <c r="D88" s="62">
        <v>1</v>
      </c>
      <c r="E88" s="62">
        <v>0</v>
      </c>
      <c r="F88" s="62">
        <v>1</v>
      </c>
      <c r="G88" s="62">
        <v>0</v>
      </c>
      <c r="H88" s="62">
        <v>0</v>
      </c>
      <c r="I88" s="142">
        <f t="shared" si="14"/>
        <v>2</v>
      </c>
    </row>
    <row r="89" spans="1:9" ht="15" customHeight="1" x14ac:dyDescent="0.3">
      <c r="A89" s="66">
        <f t="shared" si="13"/>
        <v>26</v>
      </c>
      <c r="B89" s="66"/>
      <c r="C89" s="135" t="s">
        <v>207</v>
      </c>
      <c r="D89" s="62">
        <v>1</v>
      </c>
      <c r="E89" s="62">
        <v>0</v>
      </c>
      <c r="F89" s="62">
        <v>1</v>
      </c>
      <c r="G89" s="62">
        <v>0</v>
      </c>
      <c r="H89" s="62">
        <v>0</v>
      </c>
      <c r="I89" s="142">
        <f t="shared" si="14"/>
        <v>2</v>
      </c>
    </row>
    <row r="90" spans="1:9" ht="17.399999999999999" x14ac:dyDescent="0.3">
      <c r="A90" s="65"/>
      <c r="B90" s="65"/>
      <c r="C90" s="63" t="s">
        <v>244</v>
      </c>
      <c r="D90" s="144">
        <f>SUM(D91:D165)</f>
        <v>61</v>
      </c>
      <c r="E90" s="144">
        <f>SUM(E91:E165)</f>
        <v>26</v>
      </c>
      <c r="F90" s="141">
        <f t="shared" ref="F90:I90" si="15">SUM(F91:F165)</f>
        <v>24</v>
      </c>
      <c r="G90" s="141">
        <f t="shared" si="15"/>
        <v>0</v>
      </c>
      <c r="H90" s="141">
        <f t="shared" si="15"/>
        <v>14</v>
      </c>
      <c r="I90" s="141">
        <f t="shared" si="15"/>
        <v>125</v>
      </c>
    </row>
    <row r="91" spans="1:9" x14ac:dyDescent="0.3">
      <c r="A91" s="66">
        <v>1</v>
      </c>
      <c r="B91" s="66"/>
      <c r="C91" s="136" t="s">
        <v>406</v>
      </c>
      <c r="D91" s="137">
        <v>1</v>
      </c>
      <c r="E91" s="62">
        <v>1</v>
      </c>
      <c r="F91" s="62">
        <v>0</v>
      </c>
      <c r="G91" s="62">
        <v>0</v>
      </c>
      <c r="H91" s="62">
        <v>0</v>
      </c>
      <c r="I91" s="142">
        <f t="shared" si="14"/>
        <v>2</v>
      </c>
    </row>
    <row r="92" spans="1:9" x14ac:dyDescent="0.3">
      <c r="A92" s="66">
        <f>A91+1</f>
        <v>2</v>
      </c>
      <c r="B92" s="66"/>
      <c r="C92" s="136" t="s">
        <v>407</v>
      </c>
      <c r="D92" s="137">
        <v>1</v>
      </c>
      <c r="E92" s="62">
        <v>1</v>
      </c>
      <c r="F92" s="62">
        <v>0</v>
      </c>
      <c r="G92" s="62">
        <v>0</v>
      </c>
      <c r="H92" s="62">
        <v>0</v>
      </c>
      <c r="I92" s="142">
        <f t="shared" ref="I92:I125" si="16">SUM(D92:H92)</f>
        <v>2</v>
      </c>
    </row>
    <row r="93" spans="1:9" x14ac:dyDescent="0.3">
      <c r="A93" s="66">
        <f t="shared" ref="A93:A149" si="17">A92+1</f>
        <v>3</v>
      </c>
      <c r="B93" s="66"/>
      <c r="C93" s="136" t="s">
        <v>408</v>
      </c>
      <c r="D93" s="137">
        <v>1</v>
      </c>
      <c r="E93" s="62">
        <v>1</v>
      </c>
      <c r="F93" s="62">
        <v>0</v>
      </c>
      <c r="G93" s="62">
        <v>0</v>
      </c>
      <c r="H93" s="62">
        <v>0</v>
      </c>
      <c r="I93" s="142">
        <f t="shared" si="16"/>
        <v>2</v>
      </c>
    </row>
    <row r="94" spans="1:9" x14ac:dyDescent="0.3">
      <c r="A94" s="66">
        <f t="shared" si="17"/>
        <v>4</v>
      </c>
      <c r="B94" s="66"/>
      <c r="C94" s="136" t="s">
        <v>409</v>
      </c>
      <c r="D94" s="137">
        <v>1</v>
      </c>
      <c r="E94" s="62">
        <v>1</v>
      </c>
      <c r="F94" s="62">
        <v>0</v>
      </c>
      <c r="G94" s="62">
        <v>0</v>
      </c>
      <c r="H94" s="62">
        <v>0</v>
      </c>
      <c r="I94" s="142">
        <f t="shared" si="16"/>
        <v>2</v>
      </c>
    </row>
    <row r="95" spans="1:9" x14ac:dyDescent="0.3">
      <c r="A95" s="66">
        <f t="shared" si="17"/>
        <v>5</v>
      </c>
      <c r="B95" s="66"/>
      <c r="C95" s="136" t="s">
        <v>410</v>
      </c>
      <c r="D95" s="62">
        <v>1</v>
      </c>
      <c r="E95" s="62">
        <v>0</v>
      </c>
      <c r="F95" s="62">
        <v>1</v>
      </c>
      <c r="G95" s="62">
        <v>0</v>
      </c>
      <c r="H95" s="62">
        <v>0</v>
      </c>
      <c r="I95" s="142">
        <f t="shared" si="16"/>
        <v>2</v>
      </c>
    </row>
    <row r="96" spans="1:9" x14ac:dyDescent="0.3">
      <c r="A96" s="66">
        <f t="shared" si="17"/>
        <v>6</v>
      </c>
      <c r="B96" s="66"/>
      <c r="C96" s="136" t="s">
        <v>411</v>
      </c>
      <c r="D96" s="62">
        <v>0</v>
      </c>
      <c r="E96" s="62">
        <v>0</v>
      </c>
      <c r="F96" s="62">
        <v>0</v>
      </c>
      <c r="G96" s="62">
        <v>0</v>
      </c>
      <c r="H96" s="62">
        <v>1</v>
      </c>
      <c r="I96" s="142">
        <f t="shared" si="16"/>
        <v>1</v>
      </c>
    </row>
    <row r="97" spans="1:9" x14ac:dyDescent="0.3">
      <c r="A97" s="66">
        <f t="shared" si="17"/>
        <v>7</v>
      </c>
      <c r="B97" s="66"/>
      <c r="C97" s="136" t="s">
        <v>412</v>
      </c>
      <c r="D97" s="62">
        <v>1</v>
      </c>
      <c r="E97" s="62">
        <v>0</v>
      </c>
      <c r="F97" s="62">
        <v>1</v>
      </c>
      <c r="G97" s="62">
        <v>0</v>
      </c>
      <c r="H97" s="62">
        <v>0</v>
      </c>
      <c r="I97" s="142">
        <f t="shared" si="16"/>
        <v>2</v>
      </c>
    </row>
    <row r="98" spans="1:9" x14ac:dyDescent="0.3">
      <c r="A98" s="66">
        <f t="shared" si="17"/>
        <v>8</v>
      </c>
      <c r="B98" s="66"/>
      <c r="C98" s="136" t="s">
        <v>413</v>
      </c>
      <c r="D98" s="137">
        <v>1</v>
      </c>
      <c r="E98" s="62">
        <v>1</v>
      </c>
      <c r="F98" s="62">
        <v>0</v>
      </c>
      <c r="G98" s="62">
        <v>0</v>
      </c>
      <c r="H98" s="62">
        <v>0</v>
      </c>
      <c r="I98" s="142">
        <f t="shared" si="16"/>
        <v>2</v>
      </c>
    </row>
    <row r="99" spans="1:9" x14ac:dyDescent="0.3">
      <c r="A99" s="66">
        <f t="shared" si="17"/>
        <v>9</v>
      </c>
      <c r="B99" s="66"/>
      <c r="C99" s="136" t="s">
        <v>414</v>
      </c>
      <c r="D99" s="137">
        <v>1</v>
      </c>
      <c r="E99" s="62">
        <v>1</v>
      </c>
      <c r="F99" s="62">
        <v>0</v>
      </c>
      <c r="G99" s="62">
        <v>0</v>
      </c>
      <c r="H99" s="62">
        <v>0</v>
      </c>
      <c r="I99" s="142">
        <f t="shared" si="16"/>
        <v>2</v>
      </c>
    </row>
    <row r="100" spans="1:9" x14ac:dyDescent="0.3">
      <c r="A100" s="66">
        <f t="shared" si="17"/>
        <v>10</v>
      </c>
      <c r="B100" s="66"/>
      <c r="C100" s="136" t="s">
        <v>415</v>
      </c>
      <c r="D100" s="137">
        <v>1</v>
      </c>
      <c r="E100" s="62">
        <v>1</v>
      </c>
      <c r="F100" s="62">
        <v>0</v>
      </c>
      <c r="G100" s="62">
        <v>0</v>
      </c>
      <c r="H100" s="62">
        <v>0</v>
      </c>
      <c r="I100" s="142">
        <f t="shared" si="16"/>
        <v>2</v>
      </c>
    </row>
    <row r="101" spans="1:9" x14ac:dyDescent="0.3">
      <c r="A101" s="66">
        <f t="shared" si="17"/>
        <v>11</v>
      </c>
      <c r="B101" s="66"/>
      <c r="C101" s="136" t="s">
        <v>416</v>
      </c>
      <c r="D101" s="137">
        <v>1</v>
      </c>
      <c r="E101" s="62">
        <v>1</v>
      </c>
      <c r="F101" s="62">
        <v>0</v>
      </c>
      <c r="G101" s="62">
        <v>0</v>
      </c>
      <c r="H101" s="62">
        <v>0</v>
      </c>
      <c r="I101" s="142">
        <f t="shared" si="16"/>
        <v>2</v>
      </c>
    </row>
    <row r="102" spans="1:9" x14ac:dyDescent="0.3">
      <c r="A102" s="66">
        <f t="shared" si="17"/>
        <v>12</v>
      </c>
      <c r="B102" s="66"/>
      <c r="C102" s="136" t="s">
        <v>417</v>
      </c>
      <c r="D102" s="62">
        <v>1</v>
      </c>
      <c r="E102" s="62">
        <v>0</v>
      </c>
      <c r="F102" s="62">
        <v>1</v>
      </c>
      <c r="G102" s="62">
        <v>0</v>
      </c>
      <c r="H102" s="62">
        <v>0</v>
      </c>
      <c r="I102" s="142">
        <f t="shared" si="16"/>
        <v>2</v>
      </c>
    </row>
    <row r="103" spans="1:9" x14ac:dyDescent="0.3">
      <c r="A103" s="66">
        <f t="shared" si="17"/>
        <v>13</v>
      </c>
      <c r="B103" s="66"/>
      <c r="C103" s="136" t="s">
        <v>418</v>
      </c>
      <c r="D103" s="62">
        <v>0</v>
      </c>
      <c r="E103" s="62">
        <v>0</v>
      </c>
      <c r="F103" s="62">
        <v>0</v>
      </c>
      <c r="G103" s="62">
        <v>0</v>
      </c>
      <c r="H103" s="62">
        <v>1</v>
      </c>
      <c r="I103" s="142">
        <f t="shared" si="16"/>
        <v>1</v>
      </c>
    </row>
    <row r="104" spans="1:9" x14ac:dyDescent="0.3">
      <c r="A104" s="66">
        <f t="shared" si="17"/>
        <v>14</v>
      </c>
      <c r="B104" s="66"/>
      <c r="C104" s="136" t="s">
        <v>419</v>
      </c>
      <c r="D104" s="62">
        <v>1</v>
      </c>
      <c r="E104" s="62">
        <v>0</v>
      </c>
      <c r="F104" s="62">
        <v>1</v>
      </c>
      <c r="G104" s="62">
        <v>0</v>
      </c>
      <c r="H104" s="62">
        <v>0</v>
      </c>
      <c r="I104" s="142">
        <f t="shared" si="16"/>
        <v>2</v>
      </c>
    </row>
    <row r="105" spans="1:9" x14ac:dyDescent="0.3">
      <c r="A105" s="66">
        <f t="shared" si="17"/>
        <v>15</v>
      </c>
      <c r="B105" s="66"/>
      <c r="C105" s="136" t="s">
        <v>420</v>
      </c>
      <c r="D105" s="137">
        <v>1</v>
      </c>
      <c r="E105" s="62">
        <v>1</v>
      </c>
      <c r="F105" s="62">
        <v>0</v>
      </c>
      <c r="G105" s="62">
        <v>0</v>
      </c>
      <c r="H105" s="62">
        <v>0</v>
      </c>
      <c r="I105" s="142">
        <f t="shared" si="16"/>
        <v>2</v>
      </c>
    </row>
    <row r="106" spans="1:9" x14ac:dyDescent="0.3">
      <c r="A106" s="66">
        <f t="shared" si="17"/>
        <v>16</v>
      </c>
      <c r="B106" s="66"/>
      <c r="C106" s="136" t="s">
        <v>421</v>
      </c>
      <c r="D106" s="137">
        <v>1</v>
      </c>
      <c r="E106" s="62">
        <v>1</v>
      </c>
      <c r="F106" s="62">
        <v>0</v>
      </c>
      <c r="G106" s="62">
        <v>0</v>
      </c>
      <c r="H106" s="62">
        <v>0</v>
      </c>
      <c r="I106" s="142">
        <f t="shared" si="16"/>
        <v>2</v>
      </c>
    </row>
    <row r="107" spans="1:9" x14ac:dyDescent="0.3">
      <c r="A107" s="66">
        <f t="shared" si="17"/>
        <v>17</v>
      </c>
      <c r="B107" s="66"/>
      <c r="C107" s="136" t="s">
        <v>422</v>
      </c>
      <c r="D107" s="137">
        <v>1</v>
      </c>
      <c r="E107" s="62">
        <v>1</v>
      </c>
      <c r="F107" s="62">
        <v>0</v>
      </c>
      <c r="G107" s="62">
        <v>0</v>
      </c>
      <c r="H107" s="62">
        <v>0</v>
      </c>
      <c r="I107" s="142">
        <f t="shared" si="16"/>
        <v>2</v>
      </c>
    </row>
    <row r="108" spans="1:9" x14ac:dyDescent="0.3">
      <c r="A108" s="66">
        <f t="shared" si="17"/>
        <v>18</v>
      </c>
      <c r="B108" s="66"/>
      <c r="C108" s="136" t="s">
        <v>423</v>
      </c>
      <c r="D108" s="137">
        <v>1</v>
      </c>
      <c r="E108" s="62">
        <v>1</v>
      </c>
      <c r="F108" s="62">
        <v>0</v>
      </c>
      <c r="G108" s="62">
        <v>0</v>
      </c>
      <c r="H108" s="62">
        <v>0</v>
      </c>
      <c r="I108" s="142">
        <f t="shared" si="16"/>
        <v>2</v>
      </c>
    </row>
    <row r="109" spans="1:9" x14ac:dyDescent="0.3">
      <c r="A109" s="66">
        <f t="shared" si="17"/>
        <v>19</v>
      </c>
      <c r="B109" s="66"/>
      <c r="C109" s="136" t="s">
        <v>424</v>
      </c>
      <c r="D109" s="62">
        <v>1</v>
      </c>
      <c r="E109" s="62">
        <v>0</v>
      </c>
      <c r="F109" s="62">
        <v>1</v>
      </c>
      <c r="G109" s="62">
        <v>0</v>
      </c>
      <c r="H109" s="62">
        <v>0</v>
      </c>
      <c r="I109" s="142">
        <f t="shared" si="16"/>
        <v>2</v>
      </c>
    </row>
    <row r="110" spans="1:9" x14ac:dyDescent="0.3">
      <c r="A110" s="66">
        <f t="shared" si="17"/>
        <v>20</v>
      </c>
      <c r="B110" s="66"/>
      <c r="C110" s="136" t="s">
        <v>425</v>
      </c>
      <c r="D110" s="62">
        <v>0</v>
      </c>
      <c r="E110" s="62">
        <v>0</v>
      </c>
      <c r="F110" s="62">
        <v>0</v>
      </c>
      <c r="G110" s="62">
        <v>0</v>
      </c>
      <c r="H110" s="62">
        <v>1</v>
      </c>
      <c r="I110" s="142">
        <f t="shared" si="16"/>
        <v>1</v>
      </c>
    </row>
    <row r="111" spans="1:9" ht="27.6" x14ac:dyDescent="0.3">
      <c r="A111" s="66">
        <f t="shared" si="17"/>
        <v>21</v>
      </c>
      <c r="B111" s="66"/>
      <c r="C111" s="136" t="s">
        <v>426</v>
      </c>
      <c r="D111" s="62">
        <v>1</v>
      </c>
      <c r="E111" s="62">
        <v>0</v>
      </c>
      <c r="F111" s="62">
        <v>1</v>
      </c>
      <c r="G111" s="62">
        <v>0</v>
      </c>
      <c r="H111" s="62">
        <v>0</v>
      </c>
      <c r="I111" s="142">
        <f t="shared" si="16"/>
        <v>2</v>
      </c>
    </row>
    <row r="112" spans="1:9" x14ac:dyDescent="0.3">
      <c r="A112" s="66">
        <f t="shared" si="17"/>
        <v>22</v>
      </c>
      <c r="B112" s="66"/>
      <c r="C112" s="136" t="s">
        <v>427</v>
      </c>
      <c r="D112" s="137">
        <v>1</v>
      </c>
      <c r="E112" s="62">
        <v>1</v>
      </c>
      <c r="F112" s="62">
        <v>0</v>
      </c>
      <c r="G112" s="62">
        <v>0</v>
      </c>
      <c r="H112" s="62">
        <v>0</v>
      </c>
      <c r="I112" s="142">
        <f t="shared" si="16"/>
        <v>2</v>
      </c>
    </row>
    <row r="113" spans="1:9" x14ac:dyDescent="0.3">
      <c r="A113" s="66">
        <f t="shared" si="17"/>
        <v>23</v>
      </c>
      <c r="B113" s="66"/>
      <c r="C113" s="136" t="s">
        <v>428</v>
      </c>
      <c r="D113" s="137">
        <v>1</v>
      </c>
      <c r="E113" s="62">
        <v>1</v>
      </c>
      <c r="F113" s="62">
        <v>0</v>
      </c>
      <c r="G113" s="62">
        <v>0</v>
      </c>
      <c r="H113" s="62">
        <v>0</v>
      </c>
      <c r="I113" s="142">
        <f t="shared" si="16"/>
        <v>2</v>
      </c>
    </row>
    <row r="114" spans="1:9" x14ac:dyDescent="0.3">
      <c r="A114" s="66">
        <f t="shared" si="17"/>
        <v>24</v>
      </c>
      <c r="B114" s="66"/>
      <c r="C114" s="136" t="s">
        <v>429</v>
      </c>
      <c r="D114" s="137">
        <v>1</v>
      </c>
      <c r="E114" s="62">
        <v>1</v>
      </c>
      <c r="F114" s="62">
        <v>0</v>
      </c>
      <c r="G114" s="62">
        <v>0</v>
      </c>
      <c r="H114" s="62">
        <v>0</v>
      </c>
      <c r="I114" s="142">
        <f t="shared" si="16"/>
        <v>2</v>
      </c>
    </row>
    <row r="115" spans="1:9" x14ac:dyDescent="0.3">
      <c r="A115" s="66">
        <f t="shared" si="17"/>
        <v>25</v>
      </c>
      <c r="B115" s="66"/>
      <c r="C115" s="136" t="s">
        <v>430</v>
      </c>
      <c r="D115" s="137">
        <v>1</v>
      </c>
      <c r="E115" s="62">
        <v>1</v>
      </c>
      <c r="F115" s="62">
        <v>0</v>
      </c>
      <c r="G115" s="62">
        <v>0</v>
      </c>
      <c r="H115" s="62">
        <v>0</v>
      </c>
      <c r="I115" s="142">
        <f t="shared" si="16"/>
        <v>2</v>
      </c>
    </row>
    <row r="116" spans="1:9" x14ac:dyDescent="0.3">
      <c r="A116" s="66">
        <f t="shared" si="17"/>
        <v>26</v>
      </c>
      <c r="B116" s="66"/>
      <c r="C116" s="136" t="s">
        <v>431</v>
      </c>
      <c r="D116" s="62">
        <v>1</v>
      </c>
      <c r="E116" s="62">
        <v>0</v>
      </c>
      <c r="F116" s="62">
        <v>1</v>
      </c>
      <c r="G116" s="62">
        <v>0</v>
      </c>
      <c r="H116" s="62">
        <v>0</v>
      </c>
      <c r="I116" s="142">
        <f t="shared" si="16"/>
        <v>2</v>
      </c>
    </row>
    <row r="117" spans="1:9" x14ac:dyDescent="0.3">
      <c r="A117" s="66">
        <f t="shared" si="17"/>
        <v>27</v>
      </c>
      <c r="B117" s="66"/>
      <c r="C117" s="136" t="s">
        <v>432</v>
      </c>
      <c r="D117" s="62">
        <v>0</v>
      </c>
      <c r="E117" s="62">
        <v>0</v>
      </c>
      <c r="F117" s="62">
        <v>0</v>
      </c>
      <c r="G117" s="62">
        <v>0</v>
      </c>
      <c r="H117" s="62">
        <v>1</v>
      </c>
      <c r="I117" s="142">
        <f t="shared" si="16"/>
        <v>1</v>
      </c>
    </row>
    <row r="118" spans="1:9" ht="27.6" x14ac:dyDescent="0.3">
      <c r="A118" s="66">
        <f t="shared" si="17"/>
        <v>28</v>
      </c>
      <c r="B118" s="66"/>
      <c r="C118" s="136" t="s">
        <v>433</v>
      </c>
      <c r="D118" s="62">
        <v>1</v>
      </c>
      <c r="E118" s="62">
        <v>0</v>
      </c>
      <c r="F118" s="62">
        <v>1</v>
      </c>
      <c r="G118" s="62">
        <v>0</v>
      </c>
      <c r="H118" s="62">
        <v>0</v>
      </c>
      <c r="I118" s="142">
        <f t="shared" si="16"/>
        <v>2</v>
      </c>
    </row>
    <row r="119" spans="1:9" x14ac:dyDescent="0.3">
      <c r="A119" s="66">
        <f t="shared" si="17"/>
        <v>29</v>
      </c>
      <c r="B119" s="66"/>
      <c r="C119" s="136" t="s">
        <v>434</v>
      </c>
      <c r="D119" s="137">
        <v>1</v>
      </c>
      <c r="E119" s="62">
        <v>1</v>
      </c>
      <c r="F119" s="62">
        <v>0</v>
      </c>
      <c r="G119" s="62">
        <v>0</v>
      </c>
      <c r="H119" s="62">
        <v>0</v>
      </c>
      <c r="I119" s="142">
        <f t="shared" si="16"/>
        <v>2</v>
      </c>
    </row>
    <row r="120" spans="1:9" x14ac:dyDescent="0.3">
      <c r="A120" s="66">
        <f t="shared" si="17"/>
        <v>30</v>
      </c>
      <c r="B120" s="66"/>
      <c r="C120" s="136" t="s">
        <v>435</v>
      </c>
      <c r="D120" s="137">
        <v>1</v>
      </c>
      <c r="E120" s="62">
        <v>1</v>
      </c>
      <c r="F120" s="62">
        <v>0</v>
      </c>
      <c r="G120" s="62">
        <v>0</v>
      </c>
      <c r="H120" s="62">
        <v>0</v>
      </c>
      <c r="I120" s="142">
        <f t="shared" si="16"/>
        <v>2</v>
      </c>
    </row>
    <row r="121" spans="1:9" x14ac:dyDescent="0.3">
      <c r="A121" s="66">
        <f t="shared" si="17"/>
        <v>31</v>
      </c>
      <c r="B121" s="66"/>
      <c r="C121" s="136" t="s">
        <v>436</v>
      </c>
      <c r="D121" s="137">
        <v>1</v>
      </c>
      <c r="E121" s="62">
        <v>1</v>
      </c>
      <c r="F121" s="62">
        <v>0</v>
      </c>
      <c r="G121" s="62">
        <v>0</v>
      </c>
      <c r="H121" s="62">
        <v>0</v>
      </c>
      <c r="I121" s="142">
        <f t="shared" si="16"/>
        <v>2</v>
      </c>
    </row>
    <row r="122" spans="1:9" x14ac:dyDescent="0.3">
      <c r="A122" s="66">
        <f t="shared" si="17"/>
        <v>32</v>
      </c>
      <c r="B122" s="66"/>
      <c r="C122" s="136" t="s">
        <v>437</v>
      </c>
      <c r="D122" s="137">
        <v>1</v>
      </c>
      <c r="E122" s="62">
        <v>1</v>
      </c>
      <c r="F122" s="62">
        <v>0</v>
      </c>
      <c r="G122" s="62">
        <v>0</v>
      </c>
      <c r="H122" s="62">
        <v>0</v>
      </c>
      <c r="I122" s="142">
        <f t="shared" si="16"/>
        <v>2</v>
      </c>
    </row>
    <row r="123" spans="1:9" x14ac:dyDescent="0.3">
      <c r="A123" s="66">
        <f t="shared" si="17"/>
        <v>33</v>
      </c>
      <c r="B123" s="66"/>
      <c r="C123" s="136" t="s">
        <v>438</v>
      </c>
      <c r="D123" s="62">
        <v>1</v>
      </c>
      <c r="E123" s="62">
        <v>0</v>
      </c>
      <c r="F123" s="62">
        <v>1</v>
      </c>
      <c r="G123" s="62">
        <v>0</v>
      </c>
      <c r="H123" s="62">
        <v>0</v>
      </c>
      <c r="I123" s="142">
        <f t="shared" si="16"/>
        <v>2</v>
      </c>
    </row>
    <row r="124" spans="1:9" x14ac:dyDescent="0.3">
      <c r="A124" s="66">
        <f t="shared" si="17"/>
        <v>34</v>
      </c>
      <c r="B124" s="66"/>
      <c r="C124" s="136" t="s">
        <v>439</v>
      </c>
      <c r="D124" s="62">
        <v>0</v>
      </c>
      <c r="E124" s="62">
        <v>0</v>
      </c>
      <c r="F124" s="62">
        <v>0</v>
      </c>
      <c r="G124" s="62">
        <v>0</v>
      </c>
      <c r="H124" s="62">
        <v>1</v>
      </c>
      <c r="I124" s="142">
        <f t="shared" si="16"/>
        <v>1</v>
      </c>
    </row>
    <row r="125" spans="1:9" x14ac:dyDescent="0.3">
      <c r="A125" s="66">
        <f t="shared" si="17"/>
        <v>35</v>
      </c>
      <c r="B125" s="66"/>
      <c r="C125" s="136" t="s">
        <v>440</v>
      </c>
      <c r="D125" s="62">
        <v>1</v>
      </c>
      <c r="E125" s="62">
        <v>0</v>
      </c>
      <c r="F125" s="62">
        <v>1</v>
      </c>
      <c r="G125" s="62">
        <v>0</v>
      </c>
      <c r="H125" s="62">
        <v>0</v>
      </c>
      <c r="I125" s="142">
        <f t="shared" si="16"/>
        <v>2</v>
      </c>
    </row>
    <row r="126" spans="1:9" ht="27.6" x14ac:dyDescent="0.3">
      <c r="A126" s="66" t="e">
        <f>#REF!+1</f>
        <v>#REF!</v>
      </c>
      <c r="B126" s="66"/>
      <c r="C126" s="135" t="s">
        <v>208</v>
      </c>
      <c r="D126" s="62">
        <v>1</v>
      </c>
      <c r="E126" s="62">
        <v>0</v>
      </c>
      <c r="F126" s="62">
        <v>0</v>
      </c>
      <c r="G126" s="62">
        <v>0</v>
      </c>
      <c r="H126" s="62">
        <v>0</v>
      </c>
      <c r="I126" s="142">
        <f t="shared" ref="I126:I163" si="18">SUM(D126:H126)</f>
        <v>1</v>
      </c>
    </row>
    <row r="127" spans="1:9" x14ac:dyDescent="0.3">
      <c r="A127" s="66" t="e">
        <f t="shared" si="17"/>
        <v>#REF!</v>
      </c>
      <c r="B127" s="66"/>
      <c r="C127" s="135" t="s">
        <v>209</v>
      </c>
      <c r="D127" s="62">
        <v>1</v>
      </c>
      <c r="E127" s="62">
        <v>0</v>
      </c>
      <c r="F127" s="62">
        <v>0</v>
      </c>
      <c r="G127" s="62">
        <v>0</v>
      </c>
      <c r="H127" s="62">
        <v>0</v>
      </c>
      <c r="I127" s="142">
        <f t="shared" si="18"/>
        <v>1</v>
      </c>
    </row>
    <row r="128" spans="1:9" ht="27.6" x14ac:dyDescent="0.3">
      <c r="A128" s="66" t="e">
        <f t="shared" si="17"/>
        <v>#REF!</v>
      </c>
      <c r="B128" s="66"/>
      <c r="C128" s="135" t="s">
        <v>210</v>
      </c>
      <c r="D128" s="62">
        <v>1</v>
      </c>
      <c r="E128" s="62">
        <v>1</v>
      </c>
      <c r="F128" s="62">
        <v>0</v>
      </c>
      <c r="G128" s="62">
        <v>0</v>
      </c>
      <c r="H128" s="62">
        <v>0</v>
      </c>
      <c r="I128" s="142">
        <f t="shared" si="18"/>
        <v>2</v>
      </c>
    </row>
    <row r="129" spans="1:9" ht="30" customHeight="1" x14ac:dyDescent="0.3">
      <c r="A129" s="66" t="e">
        <f t="shared" si="17"/>
        <v>#REF!</v>
      </c>
      <c r="B129" s="66"/>
      <c r="C129" s="135" t="s">
        <v>211</v>
      </c>
      <c r="D129" s="62">
        <v>1</v>
      </c>
      <c r="E129" s="62">
        <v>0</v>
      </c>
      <c r="F129" s="62">
        <v>0</v>
      </c>
      <c r="G129" s="62">
        <v>0</v>
      </c>
      <c r="H129" s="62">
        <v>0</v>
      </c>
      <c r="I129" s="142">
        <f t="shared" si="18"/>
        <v>1</v>
      </c>
    </row>
    <row r="130" spans="1:9" ht="15" customHeight="1" x14ac:dyDescent="0.3">
      <c r="A130" s="66" t="e">
        <f t="shared" si="17"/>
        <v>#REF!</v>
      </c>
      <c r="B130" s="66"/>
      <c r="C130" s="135" t="s">
        <v>212</v>
      </c>
      <c r="D130" s="62">
        <v>1</v>
      </c>
      <c r="E130" s="62">
        <v>0</v>
      </c>
      <c r="F130" s="62">
        <v>0</v>
      </c>
      <c r="G130" s="62">
        <v>0</v>
      </c>
      <c r="H130" s="62">
        <v>0</v>
      </c>
      <c r="I130" s="142">
        <f t="shared" si="18"/>
        <v>1</v>
      </c>
    </row>
    <row r="131" spans="1:9" ht="27.6" x14ac:dyDescent="0.3">
      <c r="A131" s="66" t="e">
        <f t="shared" si="17"/>
        <v>#REF!</v>
      </c>
      <c r="B131" s="66"/>
      <c r="C131" s="135" t="s">
        <v>213</v>
      </c>
      <c r="D131" s="62">
        <v>1</v>
      </c>
      <c r="E131" s="62">
        <v>0</v>
      </c>
      <c r="F131" s="62">
        <v>0</v>
      </c>
      <c r="G131" s="62">
        <v>0</v>
      </c>
      <c r="H131" s="62">
        <v>0</v>
      </c>
      <c r="I131" s="142">
        <f t="shared" si="18"/>
        <v>1</v>
      </c>
    </row>
    <row r="132" spans="1:9" x14ac:dyDescent="0.3">
      <c r="A132" s="66" t="e">
        <f t="shared" si="17"/>
        <v>#REF!</v>
      </c>
      <c r="B132" s="66"/>
      <c r="C132" s="135" t="s">
        <v>214</v>
      </c>
      <c r="D132" s="62">
        <v>0</v>
      </c>
      <c r="E132" s="62">
        <v>0</v>
      </c>
      <c r="F132" s="62">
        <v>1</v>
      </c>
      <c r="G132" s="62">
        <v>0</v>
      </c>
      <c r="H132" s="62">
        <v>0</v>
      </c>
      <c r="I132" s="142">
        <f t="shared" si="18"/>
        <v>1</v>
      </c>
    </row>
    <row r="133" spans="1:9" ht="15" customHeight="1" x14ac:dyDescent="0.3">
      <c r="A133" s="66" t="e">
        <f t="shared" si="17"/>
        <v>#REF!</v>
      </c>
      <c r="B133" s="66"/>
      <c r="C133" s="135" t="s">
        <v>215</v>
      </c>
      <c r="D133" s="62">
        <v>1</v>
      </c>
      <c r="E133" s="62">
        <v>0</v>
      </c>
      <c r="F133" s="62">
        <v>0</v>
      </c>
      <c r="G133" s="62">
        <v>0</v>
      </c>
      <c r="H133" s="62">
        <v>0</v>
      </c>
      <c r="I133" s="142">
        <f t="shared" si="18"/>
        <v>1</v>
      </c>
    </row>
    <row r="134" spans="1:9" ht="27.6" x14ac:dyDescent="0.3">
      <c r="A134" s="66" t="e">
        <f t="shared" si="17"/>
        <v>#REF!</v>
      </c>
      <c r="B134" s="66"/>
      <c r="C134" s="135" t="s">
        <v>216</v>
      </c>
      <c r="D134" s="62">
        <v>0</v>
      </c>
      <c r="E134" s="62">
        <v>0</v>
      </c>
      <c r="F134" s="62">
        <v>0</v>
      </c>
      <c r="G134" s="62">
        <v>0</v>
      </c>
      <c r="H134" s="62">
        <v>1</v>
      </c>
      <c r="I134" s="142">
        <f t="shared" si="18"/>
        <v>1</v>
      </c>
    </row>
    <row r="135" spans="1:9" x14ac:dyDescent="0.3">
      <c r="A135" s="66" t="e">
        <f t="shared" si="17"/>
        <v>#REF!</v>
      </c>
      <c r="B135" s="66"/>
      <c r="C135" s="135" t="s">
        <v>217</v>
      </c>
      <c r="D135" s="62">
        <v>1</v>
      </c>
      <c r="E135" s="62">
        <v>0</v>
      </c>
      <c r="F135" s="62">
        <v>0</v>
      </c>
      <c r="G135" s="62">
        <v>0</v>
      </c>
      <c r="H135" s="62">
        <v>0</v>
      </c>
      <c r="I135" s="142">
        <f t="shared" si="18"/>
        <v>1</v>
      </c>
    </row>
    <row r="136" spans="1:9" ht="71.25" customHeight="1" x14ac:dyDescent="0.3">
      <c r="A136" s="66" t="e">
        <f t="shared" si="17"/>
        <v>#REF!</v>
      </c>
      <c r="B136" s="96"/>
      <c r="C136" s="96" t="s">
        <v>243</v>
      </c>
      <c r="D136" s="62">
        <v>1</v>
      </c>
      <c r="E136" s="62">
        <v>0</v>
      </c>
      <c r="F136" s="62">
        <v>0</v>
      </c>
      <c r="G136" s="62">
        <v>0</v>
      </c>
      <c r="H136" s="62">
        <v>0</v>
      </c>
      <c r="I136" s="142">
        <f t="shared" si="18"/>
        <v>1</v>
      </c>
    </row>
    <row r="137" spans="1:9" x14ac:dyDescent="0.3">
      <c r="A137" s="66" t="e">
        <f t="shared" si="17"/>
        <v>#REF!</v>
      </c>
      <c r="B137" s="66"/>
      <c r="C137" s="135" t="s">
        <v>218</v>
      </c>
      <c r="D137" s="62">
        <v>1</v>
      </c>
      <c r="E137" s="62">
        <v>0</v>
      </c>
      <c r="F137" s="62">
        <v>0</v>
      </c>
      <c r="G137" s="62">
        <v>0</v>
      </c>
      <c r="H137" s="62">
        <v>0</v>
      </c>
      <c r="I137" s="142">
        <f t="shared" si="18"/>
        <v>1</v>
      </c>
    </row>
    <row r="138" spans="1:9" x14ac:dyDescent="0.3">
      <c r="A138" s="66" t="e">
        <f t="shared" si="17"/>
        <v>#REF!</v>
      </c>
      <c r="B138" s="66"/>
      <c r="C138" s="135" t="s">
        <v>219</v>
      </c>
      <c r="D138" s="62">
        <v>1</v>
      </c>
      <c r="E138" s="62">
        <v>0</v>
      </c>
      <c r="F138" s="62">
        <v>0</v>
      </c>
      <c r="G138" s="62">
        <v>0</v>
      </c>
      <c r="H138" s="62">
        <v>0</v>
      </c>
      <c r="I138" s="142">
        <f t="shared" si="18"/>
        <v>1</v>
      </c>
    </row>
    <row r="139" spans="1:9" x14ac:dyDescent="0.3">
      <c r="A139" s="66" t="e">
        <f t="shared" si="17"/>
        <v>#REF!</v>
      </c>
      <c r="B139" s="66"/>
      <c r="C139" s="135" t="s">
        <v>220</v>
      </c>
      <c r="D139" s="62">
        <v>1</v>
      </c>
      <c r="E139" s="62">
        <v>0</v>
      </c>
      <c r="F139" s="62">
        <v>1</v>
      </c>
      <c r="G139" s="62">
        <v>0</v>
      </c>
      <c r="H139" s="62">
        <v>0</v>
      </c>
      <c r="I139" s="142">
        <f t="shared" si="18"/>
        <v>2</v>
      </c>
    </row>
    <row r="140" spans="1:9" ht="15" customHeight="1" x14ac:dyDescent="0.3">
      <c r="A140" s="66" t="e">
        <f t="shared" si="17"/>
        <v>#REF!</v>
      </c>
      <c r="B140" s="66"/>
      <c r="C140" s="135" t="s">
        <v>221</v>
      </c>
      <c r="D140" s="62">
        <v>1</v>
      </c>
      <c r="E140" s="62">
        <v>0</v>
      </c>
      <c r="F140" s="62">
        <v>1</v>
      </c>
      <c r="G140" s="62">
        <v>0</v>
      </c>
      <c r="H140" s="62">
        <v>0</v>
      </c>
      <c r="I140" s="142">
        <f t="shared" si="18"/>
        <v>2</v>
      </c>
    </row>
    <row r="141" spans="1:9" x14ac:dyDescent="0.3">
      <c r="A141" s="66" t="e">
        <f t="shared" si="17"/>
        <v>#REF!</v>
      </c>
      <c r="B141" s="66"/>
      <c r="C141" s="135" t="s">
        <v>222</v>
      </c>
      <c r="D141" s="62">
        <v>1</v>
      </c>
      <c r="E141" s="62">
        <v>0</v>
      </c>
      <c r="F141" s="62">
        <v>1</v>
      </c>
      <c r="G141" s="62">
        <v>0</v>
      </c>
      <c r="H141" s="62">
        <v>0</v>
      </c>
      <c r="I141" s="142">
        <f t="shared" si="18"/>
        <v>2</v>
      </c>
    </row>
    <row r="142" spans="1:9" x14ac:dyDescent="0.3">
      <c r="A142" s="66" t="e">
        <f t="shared" si="17"/>
        <v>#REF!</v>
      </c>
      <c r="B142" s="66"/>
      <c r="C142" s="135" t="s">
        <v>223</v>
      </c>
      <c r="D142" s="62">
        <v>0</v>
      </c>
      <c r="E142" s="62">
        <v>0</v>
      </c>
      <c r="F142" s="62">
        <v>1</v>
      </c>
      <c r="G142" s="62">
        <v>0</v>
      </c>
      <c r="H142" s="62">
        <v>0</v>
      </c>
      <c r="I142" s="142">
        <f t="shared" si="18"/>
        <v>1</v>
      </c>
    </row>
    <row r="143" spans="1:9" ht="27.6" x14ac:dyDescent="0.3">
      <c r="A143" s="66" t="e">
        <f t="shared" si="17"/>
        <v>#REF!</v>
      </c>
      <c r="B143" s="66"/>
      <c r="C143" s="135" t="s">
        <v>224</v>
      </c>
      <c r="D143" s="62">
        <v>1</v>
      </c>
      <c r="E143" s="62">
        <v>0</v>
      </c>
      <c r="F143" s="62">
        <v>1</v>
      </c>
      <c r="G143" s="62">
        <v>0</v>
      </c>
      <c r="H143" s="62">
        <v>0</v>
      </c>
      <c r="I143" s="142">
        <f t="shared" si="18"/>
        <v>2</v>
      </c>
    </row>
    <row r="144" spans="1:9" ht="15" customHeight="1" x14ac:dyDescent="0.3">
      <c r="A144" s="66" t="e">
        <f t="shared" si="17"/>
        <v>#REF!</v>
      </c>
      <c r="B144" s="66"/>
      <c r="C144" s="135" t="s">
        <v>225</v>
      </c>
      <c r="D144" s="62">
        <v>1</v>
      </c>
      <c r="E144" s="62">
        <v>0</v>
      </c>
      <c r="F144" s="62">
        <v>0</v>
      </c>
      <c r="G144" s="62">
        <v>0</v>
      </c>
      <c r="H144" s="62">
        <v>1</v>
      </c>
      <c r="I144" s="142">
        <f t="shared" si="18"/>
        <v>2</v>
      </c>
    </row>
    <row r="145" spans="1:9" x14ac:dyDescent="0.3">
      <c r="A145" s="66" t="e">
        <f t="shared" si="17"/>
        <v>#REF!</v>
      </c>
      <c r="B145" s="66"/>
      <c r="C145" s="135" t="s">
        <v>226</v>
      </c>
      <c r="D145" s="62">
        <v>0</v>
      </c>
      <c r="E145" s="62">
        <v>0</v>
      </c>
      <c r="F145" s="62">
        <v>0</v>
      </c>
      <c r="G145" s="62">
        <v>0</v>
      </c>
      <c r="H145" s="62">
        <v>0</v>
      </c>
      <c r="I145" s="142">
        <f t="shared" si="18"/>
        <v>0</v>
      </c>
    </row>
    <row r="146" spans="1:9" x14ac:dyDescent="0.3">
      <c r="A146" s="66" t="e">
        <f t="shared" si="17"/>
        <v>#REF!</v>
      </c>
      <c r="B146" s="66"/>
      <c r="C146" s="135" t="s">
        <v>227</v>
      </c>
      <c r="D146" s="62">
        <v>1</v>
      </c>
      <c r="E146" s="62">
        <v>0</v>
      </c>
      <c r="F146" s="62">
        <v>1</v>
      </c>
      <c r="G146" s="62">
        <v>0</v>
      </c>
      <c r="H146" s="62">
        <v>0</v>
      </c>
      <c r="I146" s="142">
        <f t="shared" si="18"/>
        <v>2</v>
      </c>
    </row>
    <row r="147" spans="1:9" x14ac:dyDescent="0.3">
      <c r="A147" s="66" t="e">
        <f t="shared" si="17"/>
        <v>#REF!</v>
      </c>
      <c r="B147" s="66"/>
      <c r="C147" s="135" t="s">
        <v>228</v>
      </c>
      <c r="D147" s="62">
        <v>1</v>
      </c>
      <c r="E147" s="62">
        <v>0</v>
      </c>
      <c r="F147" s="62">
        <v>1</v>
      </c>
      <c r="G147" s="62">
        <v>0</v>
      </c>
      <c r="H147" s="62">
        <v>0</v>
      </c>
      <c r="I147" s="142">
        <f t="shared" si="18"/>
        <v>2</v>
      </c>
    </row>
    <row r="148" spans="1:9" x14ac:dyDescent="0.3">
      <c r="A148" s="66" t="e">
        <f t="shared" si="17"/>
        <v>#REF!</v>
      </c>
      <c r="B148" s="66"/>
      <c r="C148" s="135" t="s">
        <v>229</v>
      </c>
      <c r="D148" s="62">
        <v>1</v>
      </c>
      <c r="E148" s="62">
        <v>0</v>
      </c>
      <c r="F148" s="62">
        <v>1</v>
      </c>
      <c r="G148" s="62">
        <v>0</v>
      </c>
      <c r="H148" s="62">
        <v>0</v>
      </c>
      <c r="I148" s="142">
        <f t="shared" si="18"/>
        <v>2</v>
      </c>
    </row>
    <row r="149" spans="1:9" x14ac:dyDescent="0.3">
      <c r="A149" s="66" t="e">
        <f t="shared" si="17"/>
        <v>#REF!</v>
      </c>
      <c r="B149" s="66"/>
      <c r="C149" s="135" t="s">
        <v>230</v>
      </c>
      <c r="D149" s="62">
        <v>1</v>
      </c>
      <c r="E149" s="62">
        <v>0</v>
      </c>
      <c r="F149" s="62">
        <v>1</v>
      </c>
      <c r="G149" s="62">
        <v>0</v>
      </c>
      <c r="H149" s="62">
        <v>0</v>
      </c>
      <c r="I149" s="142">
        <f t="shared" si="18"/>
        <v>2</v>
      </c>
    </row>
    <row r="150" spans="1:9" x14ac:dyDescent="0.3">
      <c r="A150" s="66" t="e">
        <f t="shared" ref="A150:A165" si="19">A149+1</f>
        <v>#REF!</v>
      </c>
      <c r="B150" s="66"/>
      <c r="C150" s="135" t="s">
        <v>231</v>
      </c>
      <c r="D150" s="62">
        <v>1</v>
      </c>
      <c r="E150" s="62">
        <v>0</v>
      </c>
      <c r="F150" s="62">
        <v>0</v>
      </c>
      <c r="G150" s="62">
        <v>0</v>
      </c>
      <c r="H150" s="62">
        <v>1</v>
      </c>
      <c r="I150" s="142">
        <f>SUM(D150:H150)</f>
        <v>2</v>
      </c>
    </row>
    <row r="151" spans="1:9" ht="42" customHeight="1" x14ac:dyDescent="0.3">
      <c r="A151" s="66" t="e">
        <f t="shared" si="19"/>
        <v>#REF!</v>
      </c>
      <c r="B151" s="66"/>
      <c r="C151" s="135" t="s">
        <v>232</v>
      </c>
      <c r="D151" s="62">
        <v>6</v>
      </c>
      <c r="E151" s="62">
        <v>0</v>
      </c>
      <c r="F151" s="62">
        <v>0</v>
      </c>
      <c r="G151" s="62">
        <v>0</v>
      </c>
      <c r="H151" s="62">
        <v>1</v>
      </c>
      <c r="I151" s="142">
        <f t="shared" si="18"/>
        <v>7</v>
      </c>
    </row>
    <row r="152" spans="1:9" ht="27.6" x14ac:dyDescent="0.3">
      <c r="A152" s="66" t="e">
        <f t="shared" si="19"/>
        <v>#REF!</v>
      </c>
      <c r="B152" s="66"/>
      <c r="C152" s="135" t="s">
        <v>118</v>
      </c>
      <c r="D152" s="62">
        <v>1</v>
      </c>
      <c r="E152" s="62">
        <v>0</v>
      </c>
      <c r="F152" s="62">
        <v>1</v>
      </c>
      <c r="G152" s="62">
        <v>0</v>
      </c>
      <c r="H152" s="62">
        <v>0</v>
      </c>
      <c r="I152" s="142">
        <f t="shared" si="18"/>
        <v>2</v>
      </c>
    </row>
    <row r="153" spans="1:9" x14ac:dyDescent="0.3">
      <c r="A153" s="66" t="e">
        <f t="shared" si="19"/>
        <v>#REF!</v>
      </c>
      <c r="B153" s="66"/>
      <c r="C153" s="135" t="s">
        <v>119</v>
      </c>
      <c r="D153" s="62">
        <v>1</v>
      </c>
      <c r="E153" s="62">
        <v>0</v>
      </c>
      <c r="F153" s="62">
        <v>1</v>
      </c>
      <c r="G153" s="62">
        <v>0</v>
      </c>
      <c r="H153" s="62">
        <v>0</v>
      </c>
      <c r="I153" s="142">
        <f t="shared" si="18"/>
        <v>2</v>
      </c>
    </row>
    <row r="154" spans="1:9" x14ac:dyDescent="0.3">
      <c r="A154" s="66" t="e">
        <f t="shared" si="19"/>
        <v>#REF!</v>
      </c>
      <c r="B154" s="66"/>
      <c r="C154" s="135" t="s">
        <v>120</v>
      </c>
      <c r="D154" s="62">
        <v>0</v>
      </c>
      <c r="E154" s="62">
        <v>0</v>
      </c>
      <c r="F154" s="62">
        <v>0</v>
      </c>
      <c r="G154" s="62">
        <v>0</v>
      </c>
      <c r="H154" s="62">
        <v>1</v>
      </c>
      <c r="I154" s="142">
        <f t="shared" si="18"/>
        <v>1</v>
      </c>
    </row>
    <row r="155" spans="1:9" ht="30" customHeight="1" x14ac:dyDescent="0.3">
      <c r="A155" s="66" t="e">
        <f t="shared" si="19"/>
        <v>#REF!</v>
      </c>
      <c r="B155" s="66"/>
      <c r="C155" s="135" t="s">
        <v>233</v>
      </c>
      <c r="D155" s="62">
        <v>1</v>
      </c>
      <c r="E155" s="62">
        <v>0</v>
      </c>
      <c r="F155" s="62">
        <v>1</v>
      </c>
      <c r="G155" s="62">
        <v>0</v>
      </c>
      <c r="H155" s="62">
        <v>0</v>
      </c>
      <c r="I155" s="142">
        <f t="shared" si="18"/>
        <v>2</v>
      </c>
    </row>
    <row r="156" spans="1:9" x14ac:dyDescent="0.3">
      <c r="A156" s="66" t="e">
        <f t="shared" si="19"/>
        <v>#REF!</v>
      </c>
      <c r="B156" s="66"/>
      <c r="C156" s="135" t="s">
        <v>234</v>
      </c>
      <c r="D156" s="62">
        <v>0</v>
      </c>
      <c r="E156" s="62">
        <v>1</v>
      </c>
      <c r="F156" s="62">
        <v>0</v>
      </c>
      <c r="G156" s="62">
        <v>0</v>
      </c>
      <c r="H156" s="62">
        <v>0</v>
      </c>
      <c r="I156" s="142">
        <f t="shared" si="18"/>
        <v>1</v>
      </c>
    </row>
    <row r="157" spans="1:9" ht="27.6" x14ac:dyDescent="0.3">
      <c r="A157" s="66" t="e">
        <f t="shared" si="19"/>
        <v>#REF!</v>
      </c>
      <c r="B157" s="66"/>
      <c r="C157" s="135" t="s">
        <v>235</v>
      </c>
      <c r="D157" s="62">
        <v>0</v>
      </c>
      <c r="E157" s="62">
        <v>1</v>
      </c>
      <c r="F157" s="62">
        <v>0</v>
      </c>
      <c r="G157" s="62">
        <v>0</v>
      </c>
      <c r="H157" s="62">
        <v>0</v>
      </c>
      <c r="I157" s="142">
        <f>SUM(D157:H157)</f>
        <v>1</v>
      </c>
    </row>
    <row r="158" spans="1:9" ht="27.6" x14ac:dyDescent="0.3">
      <c r="A158" s="66" t="e">
        <f t="shared" si="19"/>
        <v>#REF!</v>
      </c>
      <c r="B158" s="66"/>
      <c r="C158" s="135" t="s">
        <v>236</v>
      </c>
      <c r="D158" s="62">
        <v>0</v>
      </c>
      <c r="E158" s="62">
        <v>1</v>
      </c>
      <c r="F158" s="62">
        <v>0</v>
      </c>
      <c r="G158" s="62">
        <v>0</v>
      </c>
      <c r="H158" s="62">
        <v>0</v>
      </c>
      <c r="I158" s="142">
        <f t="shared" si="18"/>
        <v>1</v>
      </c>
    </row>
    <row r="159" spans="1:9" ht="27.6" x14ac:dyDescent="0.3">
      <c r="A159" s="66" t="e">
        <f t="shared" si="19"/>
        <v>#REF!</v>
      </c>
      <c r="B159" s="66"/>
      <c r="C159" s="135" t="s">
        <v>237</v>
      </c>
      <c r="D159" s="62">
        <v>0</v>
      </c>
      <c r="E159" s="62">
        <v>1</v>
      </c>
      <c r="F159" s="62">
        <v>0</v>
      </c>
      <c r="G159" s="62">
        <v>0</v>
      </c>
      <c r="H159" s="62">
        <v>1</v>
      </c>
      <c r="I159" s="142">
        <f t="shared" si="18"/>
        <v>2</v>
      </c>
    </row>
    <row r="160" spans="1:9" x14ac:dyDescent="0.3">
      <c r="A160" s="66" t="e">
        <f t="shared" si="19"/>
        <v>#REF!</v>
      </c>
      <c r="B160" s="66"/>
      <c r="C160" s="135" t="s">
        <v>238</v>
      </c>
      <c r="D160" s="62">
        <v>0</v>
      </c>
      <c r="E160" s="62">
        <v>0</v>
      </c>
      <c r="F160" s="62">
        <v>1</v>
      </c>
      <c r="G160" s="62">
        <v>0</v>
      </c>
      <c r="H160" s="62">
        <v>0</v>
      </c>
      <c r="I160" s="142">
        <f t="shared" si="18"/>
        <v>1</v>
      </c>
    </row>
    <row r="161" spans="1:9" x14ac:dyDescent="0.3">
      <c r="A161" s="66" t="e">
        <f t="shared" si="19"/>
        <v>#REF!</v>
      </c>
      <c r="B161" s="66"/>
      <c r="C161" s="135" t="s">
        <v>239</v>
      </c>
      <c r="D161" s="62">
        <v>1</v>
      </c>
      <c r="E161" s="62">
        <v>0</v>
      </c>
      <c r="F161" s="62">
        <v>0</v>
      </c>
      <c r="G161" s="62">
        <v>0</v>
      </c>
      <c r="H161" s="62">
        <v>0</v>
      </c>
      <c r="I161" s="142">
        <f t="shared" si="18"/>
        <v>1</v>
      </c>
    </row>
    <row r="162" spans="1:9" x14ac:dyDescent="0.3">
      <c r="A162" s="66" t="e">
        <f t="shared" si="19"/>
        <v>#REF!</v>
      </c>
      <c r="B162" s="66"/>
      <c r="C162" s="135" t="s">
        <v>240</v>
      </c>
      <c r="D162" s="62">
        <v>0</v>
      </c>
      <c r="E162" s="62">
        <v>0</v>
      </c>
      <c r="F162" s="62">
        <v>0</v>
      </c>
      <c r="G162" s="62">
        <v>0</v>
      </c>
      <c r="H162" s="62">
        <v>1</v>
      </c>
      <c r="I162" s="142">
        <f t="shared" si="18"/>
        <v>1</v>
      </c>
    </row>
    <row r="163" spans="1:9" x14ac:dyDescent="0.3">
      <c r="A163" s="66" t="e">
        <f t="shared" si="19"/>
        <v>#REF!</v>
      </c>
      <c r="B163" s="66"/>
      <c r="C163" s="135" t="s">
        <v>121</v>
      </c>
      <c r="D163" s="62">
        <v>0</v>
      </c>
      <c r="E163" s="62">
        <v>0</v>
      </c>
      <c r="F163" s="62">
        <v>0</v>
      </c>
      <c r="G163" s="62">
        <v>0</v>
      </c>
      <c r="H163" s="62">
        <v>1</v>
      </c>
      <c r="I163" s="142">
        <f t="shared" si="18"/>
        <v>1</v>
      </c>
    </row>
    <row r="164" spans="1:9" ht="30" customHeight="1" x14ac:dyDescent="0.3">
      <c r="A164" s="66" t="e">
        <f t="shared" si="19"/>
        <v>#REF!</v>
      </c>
      <c r="B164" s="66"/>
      <c r="C164" s="135" t="s">
        <v>241</v>
      </c>
      <c r="D164" s="62">
        <v>0</v>
      </c>
      <c r="E164" s="62">
        <v>1</v>
      </c>
      <c r="F164" s="62">
        <v>0</v>
      </c>
      <c r="G164" s="62">
        <v>0</v>
      </c>
      <c r="H164" s="62">
        <v>0</v>
      </c>
      <c r="I164" s="142">
        <f t="shared" ref="I164:I195" si="20">SUM(D164:H164)</f>
        <v>1</v>
      </c>
    </row>
    <row r="165" spans="1:9" ht="45" customHeight="1" x14ac:dyDescent="0.3">
      <c r="A165" s="66" t="e">
        <f t="shared" si="19"/>
        <v>#REF!</v>
      </c>
      <c r="B165" s="66"/>
      <c r="C165" s="135" t="s">
        <v>242</v>
      </c>
      <c r="D165" s="62">
        <v>0</v>
      </c>
      <c r="E165" s="62">
        <v>0</v>
      </c>
      <c r="F165" s="62">
        <v>0</v>
      </c>
      <c r="G165" s="62">
        <v>0</v>
      </c>
      <c r="H165" s="62">
        <v>1</v>
      </c>
      <c r="I165" s="142">
        <f t="shared" si="20"/>
        <v>1</v>
      </c>
    </row>
    <row r="166" spans="1:9" ht="18.75" customHeight="1" x14ac:dyDescent="0.3">
      <c r="A166" s="65"/>
      <c r="B166" s="65"/>
      <c r="C166" s="63" t="s">
        <v>245</v>
      </c>
      <c r="D166" s="144">
        <f>D167+D209+D221+D246+D261</f>
        <v>51</v>
      </c>
      <c r="E166" s="144">
        <f t="shared" ref="E166:I166" si="21">E167+E209+E221+E246+E261</f>
        <v>1</v>
      </c>
      <c r="F166" s="144">
        <f t="shared" si="21"/>
        <v>23</v>
      </c>
      <c r="G166" s="144">
        <f t="shared" si="21"/>
        <v>16</v>
      </c>
      <c r="H166" s="144">
        <f t="shared" si="21"/>
        <v>59</v>
      </c>
      <c r="I166" s="144">
        <f t="shared" si="21"/>
        <v>150</v>
      </c>
    </row>
    <row r="167" spans="1:9" ht="15.6" x14ac:dyDescent="0.3">
      <c r="A167" s="68"/>
      <c r="B167" s="68"/>
      <c r="C167" s="69" t="s">
        <v>246</v>
      </c>
      <c r="D167" s="143">
        <f t="shared" ref="D167:I167" si="22">SUM(D168:D208)</f>
        <v>7</v>
      </c>
      <c r="E167" s="143">
        <f t="shared" si="22"/>
        <v>0</v>
      </c>
      <c r="F167" s="143">
        <f t="shared" si="22"/>
        <v>7</v>
      </c>
      <c r="G167" s="143">
        <f t="shared" si="22"/>
        <v>0</v>
      </c>
      <c r="H167" s="143">
        <f t="shared" si="22"/>
        <v>25</v>
      </c>
      <c r="I167" s="143">
        <f t="shared" si="22"/>
        <v>39</v>
      </c>
    </row>
    <row r="168" spans="1:9" x14ac:dyDescent="0.3">
      <c r="A168" s="66">
        <v>1</v>
      </c>
      <c r="B168" s="66"/>
      <c r="C168" s="135" t="s">
        <v>247</v>
      </c>
      <c r="D168" s="62">
        <v>0</v>
      </c>
      <c r="E168" s="62">
        <v>0</v>
      </c>
      <c r="F168" s="62">
        <v>0</v>
      </c>
      <c r="G168" s="62">
        <v>0</v>
      </c>
      <c r="H168" s="137">
        <v>1</v>
      </c>
      <c r="I168" s="142">
        <f t="shared" si="20"/>
        <v>1</v>
      </c>
    </row>
    <row r="169" spans="1:9" x14ac:dyDescent="0.3">
      <c r="A169" s="66">
        <f t="shared" ref="A169:A208" si="23">A168+1</f>
        <v>2</v>
      </c>
      <c r="B169" s="66"/>
      <c r="C169" s="135" t="s">
        <v>248</v>
      </c>
      <c r="D169" s="62">
        <v>0</v>
      </c>
      <c r="E169" s="62">
        <v>0</v>
      </c>
      <c r="F169" s="62">
        <v>0</v>
      </c>
      <c r="G169" s="62">
        <v>0</v>
      </c>
      <c r="H169" s="137">
        <v>1</v>
      </c>
      <c r="I169" s="142">
        <f t="shared" si="20"/>
        <v>1</v>
      </c>
    </row>
    <row r="170" spans="1:9" x14ac:dyDescent="0.3">
      <c r="A170" s="66">
        <f t="shared" si="23"/>
        <v>3</v>
      </c>
      <c r="B170" s="66"/>
      <c r="C170" s="135" t="s">
        <v>249</v>
      </c>
      <c r="D170" s="62">
        <v>0</v>
      </c>
      <c r="E170" s="62">
        <v>0</v>
      </c>
      <c r="F170" s="62">
        <v>0</v>
      </c>
      <c r="G170" s="62">
        <v>0</v>
      </c>
      <c r="H170" s="137">
        <v>1</v>
      </c>
      <c r="I170" s="142">
        <f t="shared" si="20"/>
        <v>1</v>
      </c>
    </row>
    <row r="171" spans="1:9" x14ac:dyDescent="0.3">
      <c r="A171" s="66">
        <f t="shared" si="23"/>
        <v>4</v>
      </c>
      <c r="B171" s="66"/>
      <c r="C171" s="135" t="s">
        <v>250</v>
      </c>
      <c r="D171" s="62">
        <v>0</v>
      </c>
      <c r="E171" s="62">
        <v>0</v>
      </c>
      <c r="F171" s="62">
        <v>0</v>
      </c>
      <c r="G171" s="62">
        <v>0</v>
      </c>
      <c r="H171" s="137">
        <v>1</v>
      </c>
      <c r="I171" s="142">
        <f t="shared" si="20"/>
        <v>1</v>
      </c>
    </row>
    <row r="172" spans="1:9" x14ac:dyDescent="0.3">
      <c r="A172" s="66">
        <f t="shared" si="23"/>
        <v>5</v>
      </c>
      <c r="B172" s="66"/>
      <c r="C172" s="135" t="s">
        <v>251</v>
      </c>
      <c r="D172" s="62">
        <v>0</v>
      </c>
      <c r="E172" s="62">
        <v>0</v>
      </c>
      <c r="F172" s="62">
        <v>0</v>
      </c>
      <c r="G172" s="62">
        <v>0</v>
      </c>
      <c r="H172" s="137">
        <v>1</v>
      </c>
      <c r="I172" s="142">
        <f t="shared" si="20"/>
        <v>1</v>
      </c>
    </row>
    <row r="173" spans="1:9" x14ac:dyDescent="0.3">
      <c r="A173" s="66">
        <f t="shared" si="23"/>
        <v>6</v>
      </c>
      <c r="B173" s="66"/>
      <c r="C173" s="135" t="s">
        <v>252</v>
      </c>
      <c r="D173" s="62">
        <v>0</v>
      </c>
      <c r="E173" s="62">
        <v>0</v>
      </c>
      <c r="F173" s="62">
        <v>0</v>
      </c>
      <c r="G173" s="62">
        <v>0</v>
      </c>
      <c r="H173" s="137">
        <v>1</v>
      </c>
      <c r="I173" s="142">
        <f t="shared" si="20"/>
        <v>1</v>
      </c>
    </row>
    <row r="174" spans="1:9" x14ac:dyDescent="0.3">
      <c r="A174" s="66">
        <f t="shared" si="23"/>
        <v>7</v>
      </c>
      <c r="B174" s="66"/>
      <c r="C174" s="135" t="s">
        <v>253</v>
      </c>
      <c r="D174" s="62">
        <v>0</v>
      </c>
      <c r="E174" s="62">
        <v>0</v>
      </c>
      <c r="F174" s="62">
        <v>0</v>
      </c>
      <c r="G174" s="62">
        <v>0</v>
      </c>
      <c r="H174" s="190">
        <v>1</v>
      </c>
      <c r="I174" s="142">
        <f t="shared" si="20"/>
        <v>1</v>
      </c>
    </row>
    <row r="175" spans="1:9" x14ac:dyDescent="0.3">
      <c r="A175" s="66">
        <f t="shared" si="23"/>
        <v>8</v>
      </c>
      <c r="B175" s="66"/>
      <c r="C175" s="135" t="s">
        <v>254</v>
      </c>
      <c r="D175" s="62">
        <v>1</v>
      </c>
      <c r="E175" s="62">
        <v>0</v>
      </c>
      <c r="F175" s="62">
        <v>0</v>
      </c>
      <c r="G175" s="62">
        <v>0</v>
      </c>
      <c r="H175" s="192"/>
      <c r="I175" s="142">
        <f t="shared" si="20"/>
        <v>1</v>
      </c>
    </row>
    <row r="176" spans="1:9" x14ac:dyDescent="0.3">
      <c r="A176" s="66">
        <f t="shared" si="23"/>
        <v>9</v>
      </c>
      <c r="B176" s="66"/>
      <c r="C176" s="135" t="s">
        <v>255</v>
      </c>
      <c r="D176" s="62">
        <v>0</v>
      </c>
      <c r="E176" s="62">
        <v>0</v>
      </c>
      <c r="F176" s="62">
        <v>1</v>
      </c>
      <c r="G176" s="62">
        <v>0</v>
      </c>
      <c r="H176" s="62">
        <v>0</v>
      </c>
      <c r="I176" s="142">
        <f t="shared" si="20"/>
        <v>1</v>
      </c>
    </row>
    <row r="177" spans="1:9" x14ac:dyDescent="0.3">
      <c r="A177" s="66">
        <f t="shared" si="23"/>
        <v>10</v>
      </c>
      <c r="B177" s="66"/>
      <c r="C177" s="135" t="s">
        <v>256</v>
      </c>
      <c r="D177" s="190">
        <v>1</v>
      </c>
      <c r="E177" s="62">
        <v>0</v>
      </c>
      <c r="F177" s="190">
        <v>1</v>
      </c>
      <c r="G177" s="62">
        <v>0</v>
      </c>
      <c r="H177" s="62">
        <v>0</v>
      </c>
      <c r="I177" s="142">
        <f t="shared" si="20"/>
        <v>2</v>
      </c>
    </row>
    <row r="178" spans="1:9" x14ac:dyDescent="0.3">
      <c r="A178" s="66">
        <f t="shared" si="23"/>
        <v>11</v>
      </c>
      <c r="B178" s="66"/>
      <c r="C178" s="135" t="s">
        <v>257</v>
      </c>
      <c r="D178" s="192"/>
      <c r="E178" s="62">
        <v>0</v>
      </c>
      <c r="F178" s="192"/>
      <c r="G178" s="62">
        <v>0</v>
      </c>
      <c r="H178" s="62">
        <v>0</v>
      </c>
      <c r="I178" s="142">
        <f t="shared" si="20"/>
        <v>0</v>
      </c>
    </row>
    <row r="179" spans="1:9" x14ac:dyDescent="0.3">
      <c r="A179" s="66">
        <f t="shared" si="23"/>
        <v>12</v>
      </c>
      <c r="B179" s="66"/>
      <c r="C179" s="135" t="s">
        <v>258</v>
      </c>
      <c r="D179" s="62">
        <v>0</v>
      </c>
      <c r="E179" s="62">
        <v>0</v>
      </c>
      <c r="F179" s="62">
        <v>0</v>
      </c>
      <c r="G179" s="62">
        <v>0</v>
      </c>
      <c r="H179" s="190">
        <v>1</v>
      </c>
      <c r="I179" s="142">
        <f t="shared" si="20"/>
        <v>1</v>
      </c>
    </row>
    <row r="180" spans="1:9" x14ac:dyDescent="0.3">
      <c r="A180" s="66">
        <f t="shared" si="23"/>
        <v>13</v>
      </c>
      <c r="B180" s="66"/>
      <c r="C180" s="135" t="s">
        <v>259</v>
      </c>
      <c r="D180" s="62">
        <v>0</v>
      </c>
      <c r="E180" s="62">
        <v>0</v>
      </c>
      <c r="F180" s="62">
        <v>0</v>
      </c>
      <c r="G180" s="62">
        <v>0</v>
      </c>
      <c r="H180" s="192"/>
      <c r="I180" s="142">
        <f t="shared" si="20"/>
        <v>0</v>
      </c>
    </row>
    <row r="181" spans="1:9" x14ac:dyDescent="0.3">
      <c r="A181" s="66">
        <f t="shared" si="23"/>
        <v>14</v>
      </c>
      <c r="B181" s="66"/>
      <c r="C181" s="135" t="s">
        <v>260</v>
      </c>
      <c r="D181" s="62">
        <v>1</v>
      </c>
      <c r="E181" s="62">
        <v>0</v>
      </c>
      <c r="F181" s="62">
        <v>0</v>
      </c>
      <c r="G181" s="62">
        <v>0</v>
      </c>
      <c r="H181" s="62">
        <v>0</v>
      </c>
      <c r="I181" s="142">
        <f t="shared" si="20"/>
        <v>1</v>
      </c>
    </row>
    <row r="182" spans="1:9" x14ac:dyDescent="0.3">
      <c r="A182" s="66">
        <f t="shared" si="23"/>
        <v>15</v>
      </c>
      <c r="B182" s="66"/>
      <c r="C182" s="135" t="s">
        <v>261</v>
      </c>
      <c r="D182" s="62">
        <v>1</v>
      </c>
      <c r="E182" s="62">
        <v>0</v>
      </c>
      <c r="F182" s="62">
        <v>0</v>
      </c>
      <c r="G182" s="62">
        <v>0</v>
      </c>
      <c r="H182" s="62">
        <v>0</v>
      </c>
      <c r="I182" s="142">
        <f t="shared" si="20"/>
        <v>1</v>
      </c>
    </row>
    <row r="183" spans="1:9" ht="27.6" x14ac:dyDescent="0.3">
      <c r="A183" s="66">
        <f t="shared" si="23"/>
        <v>16</v>
      </c>
      <c r="B183" s="66"/>
      <c r="C183" s="135" t="s">
        <v>262</v>
      </c>
      <c r="D183" s="62">
        <v>1</v>
      </c>
      <c r="E183" s="62">
        <v>0</v>
      </c>
      <c r="F183" s="62">
        <v>0</v>
      </c>
      <c r="G183" s="62">
        <v>0</v>
      </c>
      <c r="H183" s="62">
        <v>0</v>
      </c>
      <c r="I183" s="142">
        <f t="shared" si="20"/>
        <v>1</v>
      </c>
    </row>
    <row r="184" spans="1:9" x14ac:dyDescent="0.3">
      <c r="A184" s="66">
        <f t="shared" si="23"/>
        <v>17</v>
      </c>
      <c r="B184" s="66"/>
      <c r="C184" s="135" t="s">
        <v>263</v>
      </c>
      <c r="D184" s="62">
        <v>0</v>
      </c>
      <c r="E184" s="62">
        <v>0</v>
      </c>
      <c r="F184" s="62">
        <v>1</v>
      </c>
      <c r="G184" s="62">
        <v>0</v>
      </c>
      <c r="H184" s="62">
        <v>0</v>
      </c>
      <c r="I184" s="142">
        <f t="shared" si="20"/>
        <v>1</v>
      </c>
    </row>
    <row r="185" spans="1:9" x14ac:dyDescent="0.3">
      <c r="A185" s="66">
        <f t="shared" si="23"/>
        <v>18</v>
      </c>
      <c r="B185" s="66"/>
      <c r="C185" s="135" t="s">
        <v>264</v>
      </c>
      <c r="D185" s="190">
        <v>1</v>
      </c>
      <c r="E185" s="62">
        <v>0</v>
      </c>
      <c r="F185" s="190">
        <v>1</v>
      </c>
      <c r="G185" s="62">
        <v>0</v>
      </c>
      <c r="H185" s="62">
        <v>0</v>
      </c>
      <c r="I185" s="142">
        <f t="shared" si="20"/>
        <v>2</v>
      </c>
    </row>
    <row r="186" spans="1:9" x14ac:dyDescent="0.3">
      <c r="A186" s="66">
        <f t="shared" si="23"/>
        <v>19</v>
      </c>
      <c r="B186" s="66"/>
      <c r="C186" s="135" t="s">
        <v>265</v>
      </c>
      <c r="D186" s="192"/>
      <c r="E186" s="62">
        <v>0</v>
      </c>
      <c r="F186" s="192"/>
      <c r="G186" s="62">
        <v>0</v>
      </c>
      <c r="H186" s="62">
        <v>0</v>
      </c>
      <c r="I186" s="142">
        <f t="shared" si="20"/>
        <v>0</v>
      </c>
    </row>
    <row r="187" spans="1:9" x14ac:dyDescent="0.3">
      <c r="A187" s="66">
        <f t="shared" si="23"/>
        <v>20</v>
      </c>
      <c r="B187" s="66"/>
      <c r="C187" s="135" t="s">
        <v>266</v>
      </c>
      <c r="D187" s="62">
        <v>0</v>
      </c>
      <c r="E187" s="62">
        <v>0</v>
      </c>
      <c r="F187" s="62">
        <v>1</v>
      </c>
      <c r="G187" s="62">
        <v>0</v>
      </c>
      <c r="H187" s="62">
        <v>0</v>
      </c>
      <c r="I187" s="142">
        <f t="shared" si="20"/>
        <v>1</v>
      </c>
    </row>
    <row r="188" spans="1:9" x14ac:dyDescent="0.3">
      <c r="A188" s="66">
        <f t="shared" si="23"/>
        <v>21</v>
      </c>
      <c r="B188" s="66"/>
      <c r="C188" s="135" t="s">
        <v>267</v>
      </c>
      <c r="D188" s="62">
        <v>0</v>
      </c>
      <c r="E188" s="62">
        <v>0</v>
      </c>
      <c r="F188" s="62">
        <v>0</v>
      </c>
      <c r="G188" s="62">
        <v>0</v>
      </c>
      <c r="H188" s="62">
        <v>1</v>
      </c>
      <c r="I188" s="142">
        <f t="shared" si="20"/>
        <v>1</v>
      </c>
    </row>
    <row r="189" spans="1:9" x14ac:dyDescent="0.3">
      <c r="A189" s="66">
        <f t="shared" si="23"/>
        <v>22</v>
      </c>
      <c r="B189" s="66"/>
      <c r="C189" s="135" t="s">
        <v>268</v>
      </c>
      <c r="D189" s="62">
        <v>0</v>
      </c>
      <c r="E189" s="62">
        <v>0</v>
      </c>
      <c r="F189" s="62">
        <v>0</v>
      </c>
      <c r="G189" s="62">
        <v>0</v>
      </c>
      <c r="H189" s="62">
        <v>1</v>
      </c>
      <c r="I189" s="142">
        <f t="shared" si="20"/>
        <v>1</v>
      </c>
    </row>
    <row r="190" spans="1:9" x14ac:dyDescent="0.3">
      <c r="A190" s="66">
        <f t="shared" si="23"/>
        <v>23</v>
      </c>
      <c r="B190" s="66"/>
      <c r="C190" s="135" t="s">
        <v>269</v>
      </c>
      <c r="D190" s="62">
        <v>0</v>
      </c>
      <c r="E190" s="62">
        <v>0</v>
      </c>
      <c r="F190" s="62">
        <v>0</v>
      </c>
      <c r="G190" s="62">
        <v>0</v>
      </c>
      <c r="H190" s="62">
        <v>1</v>
      </c>
      <c r="I190" s="142">
        <f t="shared" si="20"/>
        <v>1</v>
      </c>
    </row>
    <row r="191" spans="1:9" x14ac:dyDescent="0.3">
      <c r="A191" s="66">
        <f t="shared" si="23"/>
        <v>24</v>
      </c>
      <c r="B191" s="66"/>
      <c r="C191" s="135" t="s">
        <v>270</v>
      </c>
      <c r="D191" s="62">
        <v>0</v>
      </c>
      <c r="E191" s="62">
        <v>0</v>
      </c>
      <c r="F191" s="62">
        <v>0</v>
      </c>
      <c r="G191" s="62">
        <v>0</v>
      </c>
      <c r="H191" s="62">
        <v>1</v>
      </c>
      <c r="I191" s="142">
        <f t="shared" si="20"/>
        <v>1</v>
      </c>
    </row>
    <row r="192" spans="1:9" x14ac:dyDescent="0.3">
      <c r="A192" s="66">
        <f t="shared" si="23"/>
        <v>25</v>
      </c>
      <c r="B192" s="66"/>
      <c r="C192" s="135" t="s">
        <v>271</v>
      </c>
      <c r="D192" s="62">
        <v>0</v>
      </c>
      <c r="E192" s="62">
        <v>0</v>
      </c>
      <c r="F192" s="62">
        <v>0</v>
      </c>
      <c r="G192" s="62">
        <v>0</v>
      </c>
      <c r="H192" s="62">
        <v>1</v>
      </c>
      <c r="I192" s="142">
        <f t="shared" si="20"/>
        <v>1</v>
      </c>
    </row>
    <row r="193" spans="1:9" x14ac:dyDescent="0.3">
      <c r="A193" s="66">
        <f t="shared" si="23"/>
        <v>26</v>
      </c>
      <c r="B193" s="66"/>
      <c r="C193" s="135" t="s">
        <v>272</v>
      </c>
      <c r="D193" s="62">
        <v>0</v>
      </c>
      <c r="E193" s="62">
        <v>0</v>
      </c>
      <c r="F193" s="62">
        <v>0</v>
      </c>
      <c r="G193" s="62">
        <v>0</v>
      </c>
      <c r="H193" s="62">
        <v>1</v>
      </c>
      <c r="I193" s="142">
        <f t="shared" si="20"/>
        <v>1</v>
      </c>
    </row>
    <row r="194" spans="1:9" x14ac:dyDescent="0.3">
      <c r="A194" s="66">
        <f t="shared" si="23"/>
        <v>27</v>
      </c>
      <c r="B194" s="66"/>
      <c r="C194" s="135" t="s">
        <v>273</v>
      </c>
      <c r="D194" s="62">
        <v>0</v>
      </c>
      <c r="E194" s="62">
        <v>0</v>
      </c>
      <c r="F194" s="62">
        <v>0</v>
      </c>
      <c r="G194" s="62">
        <v>0</v>
      </c>
      <c r="H194" s="62">
        <v>1</v>
      </c>
      <c r="I194" s="142">
        <f t="shared" si="20"/>
        <v>1</v>
      </c>
    </row>
    <row r="195" spans="1:9" x14ac:dyDescent="0.3">
      <c r="A195" s="66">
        <f t="shared" si="23"/>
        <v>28</v>
      </c>
      <c r="B195" s="66"/>
      <c r="C195" s="135" t="s">
        <v>274</v>
      </c>
      <c r="D195" s="62">
        <v>0</v>
      </c>
      <c r="E195" s="62">
        <v>0</v>
      </c>
      <c r="F195" s="62">
        <v>0</v>
      </c>
      <c r="G195" s="62">
        <v>0</v>
      </c>
      <c r="H195" s="62">
        <v>1</v>
      </c>
      <c r="I195" s="142">
        <f t="shared" si="20"/>
        <v>1</v>
      </c>
    </row>
    <row r="196" spans="1:9" x14ac:dyDescent="0.3">
      <c r="A196" s="66">
        <f t="shared" si="23"/>
        <v>29</v>
      </c>
      <c r="B196" s="66"/>
      <c r="C196" s="135" t="s">
        <v>275</v>
      </c>
      <c r="D196" s="62">
        <v>0</v>
      </c>
      <c r="E196" s="62">
        <v>0</v>
      </c>
      <c r="F196" s="62">
        <v>0</v>
      </c>
      <c r="G196" s="62">
        <v>0</v>
      </c>
      <c r="H196" s="62">
        <v>1</v>
      </c>
      <c r="I196" s="142">
        <f t="shared" ref="I196:I200" si="24">SUM(D196:H196)</f>
        <v>1</v>
      </c>
    </row>
    <row r="197" spans="1:9" x14ac:dyDescent="0.3">
      <c r="A197" s="66">
        <f t="shared" si="23"/>
        <v>30</v>
      </c>
      <c r="B197" s="66"/>
      <c r="C197" s="135" t="s">
        <v>276</v>
      </c>
      <c r="D197" s="62">
        <v>0</v>
      </c>
      <c r="E197" s="62">
        <v>0</v>
      </c>
      <c r="F197" s="62">
        <v>0</v>
      </c>
      <c r="G197" s="62">
        <v>0</v>
      </c>
      <c r="H197" s="62">
        <v>1</v>
      </c>
      <c r="I197" s="142">
        <f t="shared" si="24"/>
        <v>1</v>
      </c>
    </row>
    <row r="198" spans="1:9" x14ac:dyDescent="0.3">
      <c r="A198" s="66">
        <f t="shared" si="23"/>
        <v>31</v>
      </c>
      <c r="B198" s="66"/>
      <c r="C198" s="135" t="s">
        <v>277</v>
      </c>
      <c r="D198" s="62">
        <v>1</v>
      </c>
      <c r="E198" s="62">
        <v>0</v>
      </c>
      <c r="F198" s="62">
        <v>0</v>
      </c>
      <c r="G198" s="62">
        <v>0</v>
      </c>
      <c r="H198" s="62">
        <v>1</v>
      </c>
      <c r="I198" s="142">
        <f t="shared" si="24"/>
        <v>2</v>
      </c>
    </row>
    <row r="199" spans="1:9" x14ac:dyDescent="0.3">
      <c r="A199" s="66">
        <f t="shared" si="23"/>
        <v>32</v>
      </c>
      <c r="B199" s="66"/>
      <c r="C199" s="135" t="s">
        <v>278</v>
      </c>
      <c r="D199" s="62">
        <v>0</v>
      </c>
      <c r="E199" s="62">
        <v>0</v>
      </c>
      <c r="F199" s="62">
        <v>0</v>
      </c>
      <c r="G199" s="62">
        <v>0</v>
      </c>
      <c r="H199" s="62">
        <v>1</v>
      </c>
      <c r="I199" s="142">
        <f t="shared" si="24"/>
        <v>1</v>
      </c>
    </row>
    <row r="200" spans="1:9" x14ac:dyDescent="0.3">
      <c r="A200" s="66">
        <f t="shared" si="23"/>
        <v>33</v>
      </c>
      <c r="B200" s="66"/>
      <c r="C200" s="135" t="s">
        <v>279</v>
      </c>
      <c r="D200" s="62">
        <v>0</v>
      </c>
      <c r="E200" s="62">
        <v>0</v>
      </c>
      <c r="F200" s="62">
        <v>0</v>
      </c>
      <c r="G200" s="62">
        <v>0</v>
      </c>
      <c r="H200" s="62">
        <v>1</v>
      </c>
      <c r="I200" s="142">
        <f t="shared" si="24"/>
        <v>1</v>
      </c>
    </row>
    <row r="201" spans="1:9" x14ac:dyDescent="0.3">
      <c r="A201" s="66">
        <f t="shared" si="23"/>
        <v>34</v>
      </c>
      <c r="B201" s="66"/>
      <c r="C201" s="135" t="s">
        <v>280</v>
      </c>
      <c r="D201" s="62">
        <v>0</v>
      </c>
      <c r="E201" s="62">
        <v>0</v>
      </c>
      <c r="F201" s="62">
        <v>0</v>
      </c>
      <c r="G201" s="62">
        <v>0</v>
      </c>
      <c r="H201" s="62">
        <v>0</v>
      </c>
      <c r="I201" s="142">
        <f t="shared" ref="I201:I208" si="25">SUM(D201:H201)</f>
        <v>0</v>
      </c>
    </row>
    <row r="202" spans="1:9" x14ac:dyDescent="0.3">
      <c r="A202" s="66">
        <f t="shared" si="23"/>
        <v>35</v>
      </c>
      <c r="B202" s="66"/>
      <c r="C202" s="135" t="s">
        <v>281</v>
      </c>
      <c r="D202" s="62">
        <v>0</v>
      </c>
      <c r="E202" s="62">
        <v>0</v>
      </c>
      <c r="F202" s="62">
        <v>0</v>
      </c>
      <c r="G202" s="62">
        <v>0</v>
      </c>
      <c r="H202" s="137">
        <v>1</v>
      </c>
      <c r="I202" s="142">
        <f t="shared" si="25"/>
        <v>1</v>
      </c>
    </row>
    <row r="203" spans="1:9" x14ac:dyDescent="0.3">
      <c r="A203" s="66">
        <f t="shared" si="23"/>
        <v>36</v>
      </c>
      <c r="B203" s="66"/>
      <c r="C203" s="135" t="s">
        <v>282</v>
      </c>
      <c r="D203" s="62">
        <v>0</v>
      </c>
      <c r="E203" s="62">
        <v>0</v>
      </c>
      <c r="F203" s="62">
        <v>0</v>
      </c>
      <c r="G203" s="62">
        <v>0</v>
      </c>
      <c r="H203" s="137">
        <v>1</v>
      </c>
      <c r="I203" s="142">
        <f t="shared" si="25"/>
        <v>1</v>
      </c>
    </row>
    <row r="204" spans="1:9" x14ac:dyDescent="0.3">
      <c r="A204" s="66">
        <f t="shared" si="23"/>
        <v>37</v>
      </c>
      <c r="B204" s="66"/>
      <c r="C204" s="135" t="s">
        <v>283</v>
      </c>
      <c r="D204" s="62">
        <v>0</v>
      </c>
      <c r="E204" s="62">
        <v>0</v>
      </c>
      <c r="F204" s="190">
        <v>1</v>
      </c>
      <c r="G204" s="62">
        <v>0</v>
      </c>
      <c r="H204" s="62">
        <v>0</v>
      </c>
      <c r="I204" s="142">
        <f t="shared" si="25"/>
        <v>1</v>
      </c>
    </row>
    <row r="205" spans="1:9" x14ac:dyDescent="0.3">
      <c r="A205" s="66">
        <f t="shared" si="23"/>
        <v>38</v>
      </c>
      <c r="B205" s="66"/>
      <c r="C205" s="135" t="s">
        <v>284</v>
      </c>
      <c r="D205" s="62">
        <v>0</v>
      </c>
      <c r="E205" s="62">
        <v>0</v>
      </c>
      <c r="F205" s="192"/>
      <c r="G205" s="62">
        <v>0</v>
      </c>
      <c r="H205" s="62">
        <v>0</v>
      </c>
      <c r="I205" s="142">
        <f t="shared" si="25"/>
        <v>0</v>
      </c>
    </row>
    <row r="206" spans="1:9" x14ac:dyDescent="0.3">
      <c r="A206" s="66">
        <f t="shared" si="23"/>
        <v>39</v>
      </c>
      <c r="B206" s="66"/>
      <c r="C206" s="135" t="s">
        <v>285</v>
      </c>
      <c r="D206" s="62">
        <v>0</v>
      </c>
      <c r="E206" s="62">
        <v>0</v>
      </c>
      <c r="F206" s="62">
        <v>1</v>
      </c>
      <c r="G206" s="62">
        <v>0</v>
      </c>
      <c r="H206" s="62">
        <v>0</v>
      </c>
      <c r="I206" s="142">
        <f t="shared" si="25"/>
        <v>1</v>
      </c>
    </row>
    <row r="207" spans="1:9" x14ac:dyDescent="0.3">
      <c r="A207" s="66">
        <f t="shared" si="23"/>
        <v>40</v>
      </c>
      <c r="B207" s="66"/>
      <c r="C207" s="135" t="s">
        <v>286</v>
      </c>
      <c r="D207" s="62">
        <v>0</v>
      </c>
      <c r="E207" s="62">
        <v>0</v>
      </c>
      <c r="F207" s="62">
        <v>0</v>
      </c>
      <c r="G207" s="62">
        <v>0</v>
      </c>
      <c r="H207" s="62">
        <v>1</v>
      </c>
      <c r="I207" s="142">
        <f t="shared" si="25"/>
        <v>1</v>
      </c>
    </row>
    <row r="208" spans="1:9" x14ac:dyDescent="0.3">
      <c r="A208" s="66">
        <f t="shared" si="23"/>
        <v>41</v>
      </c>
      <c r="B208" s="66"/>
      <c r="C208" s="135" t="s">
        <v>287</v>
      </c>
      <c r="D208" s="62">
        <v>0</v>
      </c>
      <c r="E208" s="62">
        <v>0</v>
      </c>
      <c r="F208" s="62">
        <v>0</v>
      </c>
      <c r="G208" s="62">
        <v>0</v>
      </c>
      <c r="H208" s="62">
        <v>1</v>
      </c>
      <c r="I208" s="142">
        <f t="shared" si="25"/>
        <v>1</v>
      </c>
    </row>
    <row r="209" spans="1:9" ht="15.6" x14ac:dyDescent="0.3">
      <c r="A209" s="70"/>
      <c r="B209" s="70"/>
      <c r="C209" s="71" t="s">
        <v>288</v>
      </c>
      <c r="D209" s="145">
        <f>SUM(D210:D220)</f>
        <v>8</v>
      </c>
      <c r="E209" s="145">
        <f t="shared" ref="E209:I209" si="26">SUM(E210:E220)</f>
        <v>0</v>
      </c>
      <c r="F209" s="145">
        <f t="shared" si="26"/>
        <v>1</v>
      </c>
      <c r="G209" s="145">
        <f t="shared" si="26"/>
        <v>0</v>
      </c>
      <c r="H209" s="145">
        <f t="shared" si="26"/>
        <v>2</v>
      </c>
      <c r="I209" s="145">
        <f t="shared" si="26"/>
        <v>11</v>
      </c>
    </row>
    <row r="210" spans="1:9" x14ac:dyDescent="0.3">
      <c r="A210" s="66">
        <v>1</v>
      </c>
      <c r="B210" s="66"/>
      <c r="C210" s="135" t="s">
        <v>150</v>
      </c>
      <c r="D210" s="62">
        <v>1</v>
      </c>
      <c r="E210" s="62">
        <v>0</v>
      </c>
      <c r="F210" s="62">
        <v>0</v>
      </c>
      <c r="G210" s="62">
        <v>0</v>
      </c>
      <c r="H210" s="62">
        <v>0</v>
      </c>
      <c r="I210" s="142">
        <f t="shared" ref="I210:I219" si="27">SUM(D210:H210)</f>
        <v>1</v>
      </c>
    </row>
    <row r="211" spans="1:9" x14ac:dyDescent="0.3">
      <c r="A211" s="66">
        <f>A210+1</f>
        <v>2</v>
      </c>
      <c r="B211" s="66"/>
      <c r="C211" s="135" t="s">
        <v>151</v>
      </c>
      <c r="D211" s="62">
        <v>1</v>
      </c>
      <c r="E211" s="62">
        <v>0</v>
      </c>
      <c r="F211" s="62">
        <v>0</v>
      </c>
      <c r="G211" s="62">
        <v>0</v>
      </c>
      <c r="H211" s="62">
        <v>0</v>
      </c>
      <c r="I211" s="142">
        <f t="shared" si="27"/>
        <v>1</v>
      </c>
    </row>
    <row r="212" spans="1:9" x14ac:dyDescent="0.3">
      <c r="A212" s="66">
        <f t="shared" ref="A212:A220" si="28">A211+1</f>
        <v>3</v>
      </c>
      <c r="B212" s="66"/>
      <c r="C212" s="135" t="s">
        <v>152</v>
      </c>
      <c r="D212" s="62">
        <v>1</v>
      </c>
      <c r="E212" s="62">
        <v>0</v>
      </c>
      <c r="F212" s="62">
        <v>0</v>
      </c>
      <c r="G212" s="62">
        <v>0</v>
      </c>
      <c r="H212" s="62">
        <v>0</v>
      </c>
      <c r="I212" s="142">
        <f t="shared" si="27"/>
        <v>1</v>
      </c>
    </row>
    <row r="213" spans="1:9" x14ac:dyDescent="0.3">
      <c r="A213" s="66">
        <f t="shared" si="28"/>
        <v>4</v>
      </c>
      <c r="B213" s="66"/>
      <c r="C213" s="135" t="s">
        <v>153</v>
      </c>
      <c r="D213" s="190">
        <v>1</v>
      </c>
      <c r="E213" s="62">
        <v>0</v>
      </c>
      <c r="F213" s="62">
        <v>0</v>
      </c>
      <c r="G213" s="62">
        <v>0</v>
      </c>
      <c r="H213" s="62">
        <v>0</v>
      </c>
      <c r="I213" s="142">
        <f t="shared" si="27"/>
        <v>1</v>
      </c>
    </row>
    <row r="214" spans="1:9" x14ac:dyDescent="0.3">
      <c r="A214" s="66">
        <f t="shared" si="28"/>
        <v>5</v>
      </c>
      <c r="B214" s="66"/>
      <c r="C214" s="135" t="s">
        <v>154</v>
      </c>
      <c r="D214" s="192"/>
      <c r="E214" s="62">
        <v>0</v>
      </c>
      <c r="F214" s="62">
        <v>0</v>
      </c>
      <c r="G214" s="62">
        <v>0</v>
      </c>
      <c r="H214" s="62">
        <v>0</v>
      </c>
      <c r="I214" s="142">
        <f t="shared" si="27"/>
        <v>0</v>
      </c>
    </row>
    <row r="215" spans="1:9" x14ac:dyDescent="0.3">
      <c r="A215" s="66">
        <f t="shared" si="28"/>
        <v>6</v>
      </c>
      <c r="B215" s="66"/>
      <c r="C215" s="135" t="s">
        <v>155</v>
      </c>
      <c r="D215" s="62">
        <v>1</v>
      </c>
      <c r="E215" s="62">
        <v>0</v>
      </c>
      <c r="F215" s="62">
        <v>0</v>
      </c>
      <c r="G215" s="62">
        <v>0</v>
      </c>
      <c r="H215" s="62">
        <v>0</v>
      </c>
      <c r="I215" s="142">
        <f t="shared" si="27"/>
        <v>1</v>
      </c>
    </row>
    <row r="216" spans="1:9" x14ac:dyDescent="0.3">
      <c r="A216" s="66">
        <f t="shared" si="28"/>
        <v>7</v>
      </c>
      <c r="B216" s="66"/>
      <c r="C216" s="135" t="s">
        <v>289</v>
      </c>
      <c r="D216" s="62">
        <v>1</v>
      </c>
      <c r="E216" s="62">
        <v>0</v>
      </c>
      <c r="F216" s="62">
        <v>0</v>
      </c>
      <c r="G216" s="62">
        <v>0</v>
      </c>
      <c r="H216" s="62">
        <v>0</v>
      </c>
      <c r="I216" s="142">
        <f t="shared" si="27"/>
        <v>1</v>
      </c>
    </row>
    <row r="217" spans="1:9" x14ac:dyDescent="0.3">
      <c r="A217" s="66">
        <f t="shared" si="28"/>
        <v>8</v>
      </c>
      <c r="B217" s="66"/>
      <c r="C217" s="135" t="s">
        <v>290</v>
      </c>
      <c r="D217" s="62">
        <v>0</v>
      </c>
      <c r="E217" s="62">
        <v>0</v>
      </c>
      <c r="F217" s="62">
        <v>1</v>
      </c>
      <c r="G217" s="62">
        <v>0</v>
      </c>
      <c r="H217" s="190">
        <v>1</v>
      </c>
      <c r="I217" s="142">
        <f t="shared" si="27"/>
        <v>2</v>
      </c>
    </row>
    <row r="218" spans="1:9" x14ac:dyDescent="0.3">
      <c r="A218" s="66">
        <f t="shared" si="28"/>
        <v>9</v>
      </c>
      <c r="B218" s="66"/>
      <c r="C218" s="135" t="s">
        <v>291</v>
      </c>
      <c r="D218" s="62">
        <v>0</v>
      </c>
      <c r="E218" s="62">
        <v>0</v>
      </c>
      <c r="F218" s="62">
        <v>0</v>
      </c>
      <c r="G218" s="62">
        <v>0</v>
      </c>
      <c r="H218" s="191"/>
      <c r="I218" s="142">
        <f t="shared" si="27"/>
        <v>0</v>
      </c>
    </row>
    <row r="219" spans="1:9" x14ac:dyDescent="0.3">
      <c r="A219" s="66">
        <f t="shared" si="28"/>
        <v>10</v>
      </c>
      <c r="B219" s="66"/>
      <c r="C219" s="135" t="s">
        <v>292</v>
      </c>
      <c r="D219" s="62">
        <v>1</v>
      </c>
      <c r="E219" s="62">
        <v>0</v>
      </c>
      <c r="F219" s="62">
        <v>0</v>
      </c>
      <c r="G219" s="62">
        <v>0</v>
      </c>
      <c r="H219" s="192"/>
      <c r="I219" s="142">
        <f t="shared" si="27"/>
        <v>1</v>
      </c>
    </row>
    <row r="220" spans="1:9" x14ac:dyDescent="0.3">
      <c r="A220" s="66">
        <f t="shared" si="28"/>
        <v>11</v>
      </c>
      <c r="B220" s="66"/>
      <c r="C220" s="135" t="s">
        <v>293</v>
      </c>
      <c r="D220" s="62">
        <v>1</v>
      </c>
      <c r="E220" s="62">
        <v>0</v>
      </c>
      <c r="F220" s="62">
        <v>0</v>
      </c>
      <c r="G220" s="62">
        <v>0</v>
      </c>
      <c r="H220" s="62">
        <v>1</v>
      </c>
      <c r="I220" s="142">
        <f t="shared" ref="I220:I229" si="29">SUM(D220:H220)</f>
        <v>2</v>
      </c>
    </row>
    <row r="221" spans="1:9" ht="15.6" x14ac:dyDescent="0.3">
      <c r="A221" s="70"/>
      <c r="B221" s="70"/>
      <c r="C221" s="71" t="s">
        <v>294</v>
      </c>
      <c r="D221" s="145">
        <f>SUM(D222:D245)</f>
        <v>12</v>
      </c>
      <c r="E221" s="145">
        <f t="shared" ref="E221:I221" si="30">SUM(E222:E245)</f>
        <v>1</v>
      </c>
      <c r="F221" s="145">
        <f t="shared" si="30"/>
        <v>8</v>
      </c>
      <c r="G221" s="145">
        <f t="shared" si="30"/>
        <v>5</v>
      </c>
      <c r="H221" s="145">
        <f t="shared" si="30"/>
        <v>14</v>
      </c>
      <c r="I221" s="145">
        <f t="shared" si="30"/>
        <v>40</v>
      </c>
    </row>
    <row r="222" spans="1:9" x14ac:dyDescent="0.3">
      <c r="A222" s="66">
        <v>1</v>
      </c>
      <c r="B222" s="66"/>
      <c r="C222" s="135" t="s">
        <v>295</v>
      </c>
      <c r="D222" s="62">
        <v>1</v>
      </c>
      <c r="E222" s="62">
        <v>0</v>
      </c>
      <c r="F222" s="62">
        <v>0</v>
      </c>
      <c r="G222" s="62">
        <v>0</v>
      </c>
      <c r="H222" s="62">
        <v>1</v>
      </c>
      <c r="I222" s="142">
        <f t="shared" si="29"/>
        <v>2</v>
      </c>
    </row>
    <row r="223" spans="1:9" x14ac:dyDescent="0.3">
      <c r="A223" s="66">
        <f>A222+1</f>
        <v>2</v>
      </c>
      <c r="B223" s="66"/>
      <c r="C223" s="135" t="s">
        <v>296</v>
      </c>
      <c r="D223" s="62">
        <v>1</v>
      </c>
      <c r="E223" s="62">
        <v>0</v>
      </c>
      <c r="F223" s="62">
        <v>0</v>
      </c>
      <c r="G223" s="62">
        <v>0</v>
      </c>
      <c r="H223" s="62">
        <v>1</v>
      </c>
      <c r="I223" s="142">
        <f t="shared" si="29"/>
        <v>2</v>
      </c>
    </row>
    <row r="224" spans="1:9" x14ac:dyDescent="0.3">
      <c r="A224" s="66">
        <f t="shared" ref="A224:A243" si="31">A223+1</f>
        <v>3</v>
      </c>
      <c r="B224" s="66"/>
      <c r="C224" s="135" t="s">
        <v>297</v>
      </c>
      <c r="D224" s="62">
        <v>0</v>
      </c>
      <c r="E224" s="62">
        <v>0</v>
      </c>
      <c r="F224" s="62">
        <v>0</v>
      </c>
      <c r="G224" s="62">
        <v>0</v>
      </c>
      <c r="H224" s="62">
        <v>0</v>
      </c>
      <c r="I224" s="142">
        <f t="shared" si="29"/>
        <v>0</v>
      </c>
    </row>
    <row r="225" spans="1:9" x14ac:dyDescent="0.3">
      <c r="A225" s="66">
        <f t="shared" si="31"/>
        <v>4</v>
      </c>
      <c r="B225" s="66"/>
      <c r="C225" s="135" t="s">
        <v>298</v>
      </c>
      <c r="D225" s="62">
        <v>0</v>
      </c>
      <c r="E225" s="62">
        <v>0</v>
      </c>
      <c r="F225" s="62">
        <v>0</v>
      </c>
      <c r="G225" s="62">
        <v>0</v>
      </c>
      <c r="H225" s="62">
        <v>0</v>
      </c>
      <c r="I225" s="142">
        <f t="shared" si="29"/>
        <v>0</v>
      </c>
    </row>
    <row r="226" spans="1:9" x14ac:dyDescent="0.3">
      <c r="A226" s="66">
        <f t="shared" si="31"/>
        <v>5</v>
      </c>
      <c r="B226" s="66"/>
      <c r="C226" s="135" t="s">
        <v>299</v>
      </c>
      <c r="D226" s="62">
        <v>0</v>
      </c>
      <c r="E226" s="62">
        <v>0</v>
      </c>
      <c r="F226" s="62">
        <v>1</v>
      </c>
      <c r="G226" s="62">
        <v>0</v>
      </c>
      <c r="H226" s="62">
        <v>0</v>
      </c>
      <c r="I226" s="142">
        <f t="shared" si="29"/>
        <v>1</v>
      </c>
    </row>
    <row r="227" spans="1:9" x14ac:dyDescent="0.3">
      <c r="A227" s="66">
        <f t="shared" si="31"/>
        <v>6</v>
      </c>
      <c r="B227" s="66"/>
      <c r="C227" s="135" t="s">
        <v>300</v>
      </c>
      <c r="D227" s="62">
        <v>0</v>
      </c>
      <c r="E227" s="62">
        <v>1</v>
      </c>
      <c r="F227" s="62">
        <v>0</v>
      </c>
      <c r="G227" s="62">
        <v>0</v>
      </c>
      <c r="H227" s="62">
        <v>0</v>
      </c>
      <c r="I227" s="142">
        <f t="shared" si="29"/>
        <v>1</v>
      </c>
    </row>
    <row r="228" spans="1:9" x14ac:dyDescent="0.3">
      <c r="A228" s="66">
        <f t="shared" si="31"/>
        <v>7</v>
      </c>
      <c r="B228" s="66"/>
      <c r="C228" s="135" t="s">
        <v>301</v>
      </c>
      <c r="D228" s="62">
        <v>1</v>
      </c>
      <c r="E228" s="62">
        <v>0</v>
      </c>
      <c r="F228" s="62">
        <v>0</v>
      </c>
      <c r="G228" s="62">
        <v>0</v>
      </c>
      <c r="H228" s="62">
        <v>0</v>
      </c>
      <c r="I228" s="142">
        <f t="shared" si="29"/>
        <v>1</v>
      </c>
    </row>
    <row r="229" spans="1:9" x14ac:dyDescent="0.3">
      <c r="A229" s="66">
        <f t="shared" si="31"/>
        <v>8</v>
      </c>
      <c r="B229" s="66"/>
      <c r="C229" s="135" t="s">
        <v>302</v>
      </c>
      <c r="D229" s="62">
        <v>0</v>
      </c>
      <c r="E229" s="62">
        <v>0</v>
      </c>
      <c r="F229" s="62">
        <v>0</v>
      </c>
      <c r="G229" s="62">
        <v>0</v>
      </c>
      <c r="H229" s="62">
        <v>1</v>
      </c>
      <c r="I229" s="142">
        <f t="shared" si="29"/>
        <v>1</v>
      </c>
    </row>
    <row r="230" spans="1:9" x14ac:dyDescent="0.3">
      <c r="A230" s="66">
        <f t="shared" si="31"/>
        <v>9</v>
      </c>
      <c r="B230" s="66"/>
      <c r="C230" s="135" t="s">
        <v>303</v>
      </c>
      <c r="D230" s="62">
        <v>0</v>
      </c>
      <c r="E230" s="62">
        <v>0</v>
      </c>
      <c r="F230" s="62">
        <v>0</v>
      </c>
      <c r="G230" s="62">
        <v>0</v>
      </c>
      <c r="H230" s="62">
        <v>1</v>
      </c>
      <c r="I230" s="142">
        <f t="shared" ref="I230:I238" si="32">SUM(D230:H230)</f>
        <v>1</v>
      </c>
    </row>
    <row r="231" spans="1:9" x14ac:dyDescent="0.3">
      <c r="A231" s="66">
        <f t="shared" si="31"/>
        <v>10</v>
      </c>
      <c r="B231" s="66"/>
      <c r="C231" s="135" t="s">
        <v>304</v>
      </c>
      <c r="D231" s="190">
        <v>1</v>
      </c>
      <c r="E231" s="62">
        <v>0</v>
      </c>
      <c r="F231" s="190">
        <v>1</v>
      </c>
      <c r="G231" s="62">
        <v>0</v>
      </c>
      <c r="H231" s="62">
        <v>0</v>
      </c>
      <c r="I231" s="142">
        <f t="shared" si="32"/>
        <v>2</v>
      </c>
    </row>
    <row r="232" spans="1:9" x14ac:dyDescent="0.3">
      <c r="A232" s="66">
        <f t="shared" si="31"/>
        <v>11</v>
      </c>
      <c r="B232" s="66"/>
      <c r="C232" s="135" t="s">
        <v>305</v>
      </c>
      <c r="D232" s="191"/>
      <c r="E232" s="62">
        <v>0</v>
      </c>
      <c r="F232" s="191"/>
      <c r="G232" s="62">
        <v>0</v>
      </c>
      <c r="H232" s="62">
        <v>0</v>
      </c>
      <c r="I232" s="142">
        <f t="shared" si="32"/>
        <v>0</v>
      </c>
    </row>
    <row r="233" spans="1:9" x14ac:dyDescent="0.3">
      <c r="A233" s="66">
        <f t="shared" si="31"/>
        <v>12</v>
      </c>
      <c r="B233" s="66"/>
      <c r="C233" s="135" t="s">
        <v>306</v>
      </c>
      <c r="D233" s="192"/>
      <c r="E233" s="62">
        <v>0</v>
      </c>
      <c r="F233" s="192"/>
      <c r="G233" s="62">
        <v>0</v>
      </c>
      <c r="H233" s="62">
        <v>0</v>
      </c>
      <c r="I233" s="142">
        <f t="shared" si="32"/>
        <v>0</v>
      </c>
    </row>
    <row r="234" spans="1:9" x14ac:dyDescent="0.3">
      <c r="A234" s="66">
        <f t="shared" si="31"/>
        <v>13</v>
      </c>
      <c r="B234" s="66"/>
      <c r="C234" s="135" t="s">
        <v>307</v>
      </c>
      <c r="D234" s="62">
        <v>0</v>
      </c>
      <c r="E234" s="62">
        <v>0</v>
      </c>
      <c r="F234" s="62">
        <v>1</v>
      </c>
      <c r="G234" s="62">
        <v>0</v>
      </c>
      <c r="H234" s="62">
        <v>0</v>
      </c>
      <c r="I234" s="142">
        <f t="shared" si="32"/>
        <v>1</v>
      </c>
    </row>
    <row r="235" spans="1:9" x14ac:dyDescent="0.3">
      <c r="A235" s="66">
        <f t="shared" si="31"/>
        <v>14</v>
      </c>
      <c r="B235" s="66"/>
      <c r="C235" s="135" t="s">
        <v>308</v>
      </c>
      <c r="D235" s="62">
        <v>1</v>
      </c>
      <c r="E235" s="62">
        <v>0</v>
      </c>
      <c r="F235" s="62">
        <v>0</v>
      </c>
      <c r="G235" s="62">
        <v>0</v>
      </c>
      <c r="H235" s="62">
        <v>1</v>
      </c>
      <c r="I235" s="142">
        <f t="shared" si="32"/>
        <v>2</v>
      </c>
    </row>
    <row r="236" spans="1:9" x14ac:dyDescent="0.3">
      <c r="A236" s="66">
        <f t="shared" si="31"/>
        <v>15</v>
      </c>
      <c r="B236" s="66"/>
      <c r="C236" s="135" t="s">
        <v>309</v>
      </c>
      <c r="D236" s="62">
        <v>1</v>
      </c>
      <c r="E236" s="62">
        <v>0</v>
      </c>
      <c r="F236" s="62">
        <v>0</v>
      </c>
      <c r="G236" s="62">
        <v>0</v>
      </c>
      <c r="H236" s="62">
        <v>1</v>
      </c>
      <c r="I236" s="142">
        <f t="shared" si="32"/>
        <v>2</v>
      </c>
    </row>
    <row r="237" spans="1:9" x14ac:dyDescent="0.3">
      <c r="A237" s="66">
        <f t="shared" si="31"/>
        <v>16</v>
      </c>
      <c r="B237" s="66"/>
      <c r="C237" s="135" t="s">
        <v>310</v>
      </c>
      <c r="D237" s="62">
        <v>0</v>
      </c>
      <c r="E237" s="62">
        <v>0</v>
      </c>
      <c r="F237" s="62">
        <v>0</v>
      </c>
      <c r="G237" s="62">
        <v>0</v>
      </c>
      <c r="H237" s="62">
        <v>1</v>
      </c>
      <c r="I237" s="142">
        <f t="shared" si="32"/>
        <v>1</v>
      </c>
    </row>
    <row r="238" spans="1:9" x14ac:dyDescent="0.3">
      <c r="A238" s="66">
        <f t="shared" si="31"/>
        <v>17</v>
      </c>
      <c r="B238" s="66"/>
      <c r="C238" s="135" t="s">
        <v>311</v>
      </c>
      <c r="D238" s="62">
        <v>0</v>
      </c>
      <c r="E238" s="62">
        <v>0</v>
      </c>
      <c r="F238" s="62">
        <v>0</v>
      </c>
      <c r="G238" s="62">
        <v>0</v>
      </c>
      <c r="H238" s="62">
        <v>1</v>
      </c>
      <c r="I238" s="142">
        <f t="shared" si="32"/>
        <v>1</v>
      </c>
    </row>
    <row r="239" spans="1:9" x14ac:dyDescent="0.3">
      <c r="A239" s="66">
        <f t="shared" si="31"/>
        <v>18</v>
      </c>
      <c r="B239" s="66"/>
      <c r="C239" s="135" t="s">
        <v>312</v>
      </c>
      <c r="D239" s="62">
        <v>0</v>
      </c>
      <c r="E239" s="62">
        <v>0</v>
      </c>
      <c r="F239" s="62">
        <v>0</v>
      </c>
      <c r="G239" s="62">
        <v>0</v>
      </c>
      <c r="H239" s="62">
        <v>1</v>
      </c>
      <c r="I239" s="142">
        <f t="shared" ref="I239:I240" si="33">SUM(D239:H239)</f>
        <v>1</v>
      </c>
    </row>
    <row r="240" spans="1:9" ht="27.6" x14ac:dyDescent="0.3">
      <c r="A240" s="66">
        <f t="shared" si="31"/>
        <v>19</v>
      </c>
      <c r="B240" s="66"/>
      <c r="C240" s="135" t="s">
        <v>485</v>
      </c>
      <c r="D240" s="62">
        <v>1</v>
      </c>
      <c r="E240" s="62">
        <v>0</v>
      </c>
      <c r="F240" s="62">
        <v>1</v>
      </c>
      <c r="G240" s="62">
        <v>1</v>
      </c>
      <c r="H240" s="62">
        <v>1</v>
      </c>
      <c r="I240" s="142">
        <f t="shared" si="33"/>
        <v>4</v>
      </c>
    </row>
    <row r="241" spans="1:28" ht="30.6" customHeight="1" x14ac:dyDescent="0.3">
      <c r="A241" s="66">
        <f t="shared" si="31"/>
        <v>20</v>
      </c>
      <c r="B241" s="66"/>
      <c r="C241" s="135" t="s">
        <v>486</v>
      </c>
      <c r="D241" s="62">
        <v>1</v>
      </c>
      <c r="E241" s="62">
        <v>0</v>
      </c>
      <c r="F241" s="62">
        <v>1</v>
      </c>
      <c r="G241" s="62">
        <v>1</v>
      </c>
      <c r="H241" s="62">
        <v>1</v>
      </c>
      <c r="I241" s="142">
        <f t="shared" ref="I241:I245" si="34">SUM(D241:H241)</f>
        <v>4</v>
      </c>
    </row>
    <row r="242" spans="1:28" ht="27.6" x14ac:dyDescent="0.3">
      <c r="A242" s="66">
        <f t="shared" si="31"/>
        <v>21</v>
      </c>
      <c r="B242" s="66"/>
      <c r="C242" s="135" t="s">
        <v>487</v>
      </c>
      <c r="D242" s="62">
        <v>1</v>
      </c>
      <c r="E242" s="62">
        <v>0</v>
      </c>
      <c r="F242" s="62">
        <v>1</v>
      </c>
      <c r="G242" s="62">
        <v>1</v>
      </c>
      <c r="H242" s="62">
        <v>1</v>
      </c>
      <c r="I242" s="142">
        <f t="shared" si="34"/>
        <v>4</v>
      </c>
    </row>
    <row r="243" spans="1:28" ht="27.6" x14ac:dyDescent="0.3">
      <c r="A243" s="66">
        <f t="shared" si="31"/>
        <v>22</v>
      </c>
      <c r="B243" s="66"/>
      <c r="C243" s="135" t="s">
        <v>368</v>
      </c>
      <c r="D243" s="62">
        <v>1</v>
      </c>
      <c r="E243" s="62">
        <v>0</v>
      </c>
      <c r="F243" s="62">
        <v>1</v>
      </c>
      <c r="G243" s="62">
        <v>1</v>
      </c>
      <c r="H243" s="62">
        <v>1</v>
      </c>
      <c r="I243" s="142">
        <f t="shared" si="34"/>
        <v>4</v>
      </c>
    </row>
    <row r="244" spans="1:28" ht="27.6" x14ac:dyDescent="0.3">
      <c r="A244" s="66"/>
      <c r="B244" s="66"/>
      <c r="C244" s="135" t="s">
        <v>369</v>
      </c>
      <c r="D244" s="62">
        <v>1</v>
      </c>
      <c r="E244" s="62">
        <v>0</v>
      </c>
      <c r="F244" s="62">
        <v>1</v>
      </c>
      <c r="G244" s="62">
        <v>1</v>
      </c>
      <c r="H244" s="62">
        <v>1</v>
      </c>
      <c r="I244" s="142">
        <f t="shared" ref="I244" si="35">SUM(D244:H244)</f>
        <v>4</v>
      </c>
      <c r="J244" s="147"/>
      <c r="K244" s="147"/>
      <c r="L244" s="147"/>
      <c r="M244" s="147"/>
      <c r="N244" s="147"/>
      <c r="O244" s="147"/>
      <c r="P244" s="147"/>
      <c r="Q244" s="147"/>
      <c r="R244" s="147"/>
      <c r="S244" s="147"/>
      <c r="T244" s="147"/>
      <c r="U244" s="147"/>
      <c r="V244" s="147"/>
      <c r="W244" s="147"/>
      <c r="X244" s="147"/>
      <c r="Y244" s="147"/>
      <c r="Z244" s="147"/>
      <c r="AA244" s="147"/>
      <c r="AB244" s="147"/>
    </row>
    <row r="245" spans="1:28" s="126" customFormat="1" x14ac:dyDescent="0.3">
      <c r="A245" s="125">
        <f>A243+1</f>
        <v>23</v>
      </c>
      <c r="B245" s="66"/>
      <c r="C245" s="138" t="s">
        <v>470</v>
      </c>
      <c r="D245" s="62">
        <v>1</v>
      </c>
      <c r="E245" s="62">
        <v>0</v>
      </c>
      <c r="F245" s="62">
        <v>0</v>
      </c>
      <c r="G245" s="62">
        <v>0</v>
      </c>
      <c r="H245" s="62">
        <v>0</v>
      </c>
      <c r="I245" s="142">
        <f t="shared" si="34"/>
        <v>1</v>
      </c>
      <c r="J245" s="147"/>
      <c r="K245" s="147"/>
      <c r="L245" s="147"/>
      <c r="M245" s="147"/>
      <c r="N245" s="147"/>
      <c r="O245" s="147"/>
      <c r="P245" s="147"/>
      <c r="Q245" s="147"/>
      <c r="R245" s="147"/>
      <c r="S245" s="147"/>
      <c r="T245" s="147"/>
      <c r="U245" s="147"/>
      <c r="V245" s="147"/>
      <c r="W245" s="147"/>
      <c r="X245" s="147"/>
      <c r="Y245" s="147"/>
      <c r="Z245" s="147"/>
      <c r="AA245" s="147"/>
      <c r="AB245" s="147"/>
    </row>
    <row r="246" spans="1:28" ht="15.6" x14ac:dyDescent="0.3">
      <c r="A246" s="70"/>
      <c r="B246" s="70"/>
      <c r="C246" s="71" t="s">
        <v>313</v>
      </c>
      <c r="D246" s="145">
        <f>SUM(D247:D260)</f>
        <v>10</v>
      </c>
      <c r="E246" s="145">
        <f t="shared" ref="E246:I246" si="36">SUM(E247:E260)</f>
        <v>0</v>
      </c>
      <c r="F246" s="145">
        <f t="shared" si="36"/>
        <v>4</v>
      </c>
      <c r="G246" s="145">
        <f t="shared" si="36"/>
        <v>1</v>
      </c>
      <c r="H246" s="145">
        <f t="shared" si="36"/>
        <v>6</v>
      </c>
      <c r="I246" s="145">
        <f t="shared" si="36"/>
        <v>21</v>
      </c>
      <c r="J246" s="147"/>
      <c r="K246" s="147"/>
      <c r="L246" s="147"/>
      <c r="M246" s="147"/>
      <c r="N246" s="147"/>
      <c r="O246" s="147"/>
      <c r="P246" s="147"/>
      <c r="Q246" s="147"/>
      <c r="R246" s="147"/>
      <c r="S246" s="147"/>
      <c r="T246" s="147"/>
      <c r="U246" s="147"/>
      <c r="V246" s="147"/>
      <c r="W246" s="147"/>
      <c r="X246" s="147"/>
      <c r="Y246" s="147"/>
      <c r="Z246" s="147"/>
      <c r="AA246" s="147"/>
      <c r="AB246" s="147"/>
    </row>
    <row r="247" spans="1:28" x14ac:dyDescent="0.3">
      <c r="A247" s="66">
        <v>1</v>
      </c>
      <c r="B247" s="66"/>
      <c r="C247" s="135" t="s">
        <v>314</v>
      </c>
      <c r="D247" s="62">
        <v>1</v>
      </c>
      <c r="E247" s="62">
        <v>0</v>
      </c>
      <c r="F247" s="62">
        <v>0</v>
      </c>
      <c r="G247" s="62">
        <v>0</v>
      </c>
      <c r="H247" s="62">
        <v>0</v>
      </c>
      <c r="I247" s="142">
        <f>SUM(D247:H247)</f>
        <v>1</v>
      </c>
      <c r="J247" s="147"/>
      <c r="K247" s="147"/>
      <c r="L247" s="147"/>
      <c r="M247" s="147"/>
      <c r="N247" s="147"/>
      <c r="O247" s="147"/>
      <c r="P247" s="147"/>
      <c r="Q247" s="147"/>
      <c r="R247" s="147"/>
      <c r="S247" s="147"/>
      <c r="T247" s="147"/>
      <c r="U247" s="147"/>
      <c r="V247" s="147"/>
      <c r="W247" s="147"/>
      <c r="X247" s="147"/>
      <c r="Y247" s="147"/>
      <c r="Z247" s="147"/>
      <c r="AA247" s="147"/>
      <c r="AB247" s="147"/>
    </row>
    <row r="248" spans="1:28" x14ac:dyDescent="0.3">
      <c r="A248" s="66">
        <f>A247+1</f>
        <v>2</v>
      </c>
      <c r="B248" s="66"/>
      <c r="C248" s="135" t="s">
        <v>315</v>
      </c>
      <c r="D248" s="62">
        <v>1</v>
      </c>
      <c r="E248" s="62">
        <v>0</v>
      </c>
      <c r="F248" s="62">
        <v>1</v>
      </c>
      <c r="G248" s="62">
        <v>0</v>
      </c>
      <c r="H248" s="62">
        <v>0</v>
      </c>
      <c r="I248" s="142">
        <f>SUM(D248:H248)</f>
        <v>2</v>
      </c>
      <c r="J248" s="147"/>
      <c r="K248" s="147"/>
      <c r="L248" s="147"/>
      <c r="M248" s="147"/>
      <c r="N248" s="147"/>
      <c r="O248" s="147"/>
      <c r="P248" s="147"/>
      <c r="Q248" s="147"/>
      <c r="R248" s="147"/>
      <c r="S248" s="147"/>
      <c r="T248" s="147"/>
      <c r="U248" s="147"/>
      <c r="V248" s="147"/>
      <c r="W248" s="147"/>
      <c r="X248" s="147"/>
      <c r="Y248" s="147"/>
      <c r="Z248" s="147"/>
      <c r="AA248" s="147"/>
      <c r="AB248" s="147"/>
    </row>
    <row r="249" spans="1:28" x14ac:dyDescent="0.3">
      <c r="A249" s="66">
        <f t="shared" ref="A249:A260" si="37">A248+1</f>
        <v>3</v>
      </c>
      <c r="B249" s="66"/>
      <c r="C249" s="135" t="s">
        <v>316</v>
      </c>
      <c r="D249" s="190">
        <v>1</v>
      </c>
      <c r="E249" s="62">
        <v>0</v>
      </c>
      <c r="F249" s="190">
        <v>1</v>
      </c>
      <c r="G249" s="62">
        <v>0</v>
      </c>
      <c r="H249" s="62">
        <v>0</v>
      </c>
      <c r="I249" s="142">
        <f t="shared" ref="I249:I255" si="38">SUM(D249:H249)</f>
        <v>2</v>
      </c>
      <c r="J249" s="147"/>
      <c r="K249" s="147"/>
      <c r="L249" s="147"/>
      <c r="M249" s="147"/>
      <c r="N249" s="147"/>
      <c r="O249" s="147"/>
      <c r="P249" s="147"/>
      <c r="Q249" s="147"/>
      <c r="R249" s="147"/>
      <c r="S249" s="147"/>
      <c r="T249" s="147"/>
      <c r="U249" s="147"/>
      <c r="V249" s="147"/>
      <c r="W249" s="147"/>
      <c r="X249" s="147"/>
      <c r="Y249" s="147"/>
      <c r="Z249" s="147"/>
      <c r="AA249" s="147"/>
      <c r="AB249" s="147"/>
    </row>
    <row r="250" spans="1:28" x14ac:dyDescent="0.3">
      <c r="A250" s="66">
        <f t="shared" si="37"/>
        <v>4</v>
      </c>
      <c r="B250" s="66"/>
      <c r="C250" s="135" t="s">
        <v>317</v>
      </c>
      <c r="D250" s="192"/>
      <c r="E250" s="62">
        <v>0</v>
      </c>
      <c r="F250" s="192"/>
      <c r="G250" s="62">
        <v>0</v>
      </c>
      <c r="H250" s="62">
        <v>0</v>
      </c>
      <c r="I250" s="142">
        <f t="shared" si="38"/>
        <v>0</v>
      </c>
    </row>
    <row r="251" spans="1:28" x14ac:dyDescent="0.3">
      <c r="A251" s="66">
        <f t="shared" si="37"/>
        <v>5</v>
      </c>
      <c r="B251" s="66"/>
      <c r="C251" s="135" t="s">
        <v>318</v>
      </c>
      <c r="D251" s="62">
        <v>0</v>
      </c>
      <c r="E251" s="62">
        <v>0</v>
      </c>
      <c r="F251" s="62">
        <v>1</v>
      </c>
      <c r="G251" s="62">
        <v>0</v>
      </c>
      <c r="H251" s="62">
        <v>0</v>
      </c>
      <c r="I251" s="142">
        <f t="shared" si="38"/>
        <v>1</v>
      </c>
    </row>
    <row r="252" spans="1:28" x14ac:dyDescent="0.3">
      <c r="A252" s="66">
        <f t="shared" si="37"/>
        <v>6</v>
      </c>
      <c r="B252" s="66"/>
      <c r="C252" s="135" t="s">
        <v>319</v>
      </c>
      <c r="D252" s="62">
        <v>0</v>
      </c>
      <c r="E252" s="62">
        <v>0</v>
      </c>
      <c r="F252" s="62">
        <v>1</v>
      </c>
      <c r="G252" s="62">
        <v>0</v>
      </c>
      <c r="H252" s="62">
        <v>0</v>
      </c>
      <c r="I252" s="142">
        <f t="shared" si="38"/>
        <v>1</v>
      </c>
    </row>
    <row r="253" spans="1:28" x14ac:dyDescent="0.3">
      <c r="A253" s="66">
        <f t="shared" si="37"/>
        <v>7</v>
      </c>
      <c r="B253" s="66"/>
      <c r="C253" s="135" t="s">
        <v>320</v>
      </c>
      <c r="D253" s="62">
        <v>1</v>
      </c>
      <c r="E253" s="62">
        <v>0</v>
      </c>
      <c r="F253" s="62">
        <v>0</v>
      </c>
      <c r="G253" s="62">
        <v>0</v>
      </c>
      <c r="H253" s="62">
        <v>1</v>
      </c>
      <c r="I253" s="142">
        <f t="shared" si="38"/>
        <v>2</v>
      </c>
    </row>
    <row r="254" spans="1:28" x14ac:dyDescent="0.3">
      <c r="A254" s="66">
        <f t="shared" si="37"/>
        <v>8</v>
      </c>
      <c r="B254" s="66"/>
      <c r="C254" s="135" t="s">
        <v>321</v>
      </c>
      <c r="D254" s="62">
        <v>1</v>
      </c>
      <c r="E254" s="62">
        <v>0</v>
      </c>
      <c r="F254" s="62">
        <v>0</v>
      </c>
      <c r="G254" s="62">
        <v>0</v>
      </c>
      <c r="H254" s="62">
        <v>1</v>
      </c>
      <c r="I254" s="142">
        <f t="shared" si="38"/>
        <v>2</v>
      </c>
    </row>
    <row r="255" spans="1:28" x14ac:dyDescent="0.3">
      <c r="A255" s="66">
        <f t="shared" si="37"/>
        <v>9</v>
      </c>
      <c r="B255" s="66"/>
      <c r="C255" s="135" t="s">
        <v>322</v>
      </c>
      <c r="D255" s="62">
        <v>1</v>
      </c>
      <c r="E255" s="62">
        <v>0</v>
      </c>
      <c r="F255" s="62">
        <v>0</v>
      </c>
      <c r="G255" s="62">
        <v>0</v>
      </c>
      <c r="H255" s="62">
        <v>1</v>
      </c>
      <c r="I255" s="142">
        <f t="shared" si="38"/>
        <v>2</v>
      </c>
    </row>
    <row r="256" spans="1:28" x14ac:dyDescent="0.3">
      <c r="A256" s="66">
        <f t="shared" si="37"/>
        <v>10</v>
      </c>
      <c r="B256" s="66"/>
      <c r="C256" s="135" t="s">
        <v>323</v>
      </c>
      <c r="D256" s="62">
        <v>1</v>
      </c>
      <c r="E256" s="62">
        <v>0</v>
      </c>
      <c r="F256" s="62">
        <v>0</v>
      </c>
      <c r="G256" s="62">
        <v>0</v>
      </c>
      <c r="H256" s="62">
        <v>1</v>
      </c>
      <c r="I256" s="142">
        <f>SUM(D256:H256)</f>
        <v>2</v>
      </c>
    </row>
    <row r="257" spans="1:9" x14ac:dyDescent="0.3">
      <c r="A257" s="66">
        <f t="shared" si="37"/>
        <v>11</v>
      </c>
      <c r="B257" s="66"/>
      <c r="C257" s="135" t="s">
        <v>324</v>
      </c>
      <c r="D257" s="62">
        <v>1</v>
      </c>
      <c r="E257" s="62">
        <v>0</v>
      </c>
      <c r="F257" s="62">
        <v>0</v>
      </c>
      <c r="G257" s="62">
        <v>0</v>
      </c>
      <c r="H257" s="62">
        <v>1</v>
      </c>
      <c r="I257" s="142">
        <f t="shared" ref="I257:I303" si="39">SUM(D257:H257)</f>
        <v>2</v>
      </c>
    </row>
    <row r="258" spans="1:9" x14ac:dyDescent="0.3">
      <c r="A258" s="66">
        <f t="shared" si="37"/>
        <v>12</v>
      </c>
      <c r="B258" s="66"/>
      <c r="C258" s="135" t="s">
        <v>325</v>
      </c>
      <c r="D258" s="62">
        <v>1</v>
      </c>
      <c r="E258" s="62">
        <v>0</v>
      </c>
      <c r="F258" s="62">
        <v>0</v>
      </c>
      <c r="G258" s="62">
        <v>0</v>
      </c>
      <c r="H258" s="62">
        <v>1</v>
      </c>
      <c r="I258" s="142">
        <f t="shared" si="39"/>
        <v>2</v>
      </c>
    </row>
    <row r="259" spans="1:9" x14ac:dyDescent="0.3">
      <c r="A259" s="66">
        <f t="shared" si="37"/>
        <v>13</v>
      </c>
      <c r="B259" s="66"/>
      <c r="C259" s="135" t="s">
        <v>326</v>
      </c>
      <c r="D259" s="62">
        <v>1</v>
      </c>
      <c r="E259" s="62">
        <v>0</v>
      </c>
      <c r="F259" s="62">
        <v>0</v>
      </c>
      <c r="G259" s="62">
        <v>0</v>
      </c>
      <c r="H259" s="62">
        <v>0</v>
      </c>
      <c r="I259" s="142">
        <f t="shared" si="39"/>
        <v>1</v>
      </c>
    </row>
    <row r="260" spans="1:9" x14ac:dyDescent="0.3">
      <c r="A260" s="66">
        <f t="shared" si="37"/>
        <v>14</v>
      </c>
      <c r="B260" s="66"/>
      <c r="C260" s="135" t="s">
        <v>327</v>
      </c>
      <c r="D260" s="62">
        <v>0</v>
      </c>
      <c r="E260" s="62">
        <v>0</v>
      </c>
      <c r="F260" s="62">
        <v>0</v>
      </c>
      <c r="G260" s="62">
        <v>1</v>
      </c>
      <c r="H260" s="62">
        <v>0</v>
      </c>
      <c r="I260" s="142">
        <f t="shared" si="39"/>
        <v>1</v>
      </c>
    </row>
    <row r="261" spans="1:9" ht="15.6" x14ac:dyDescent="0.3">
      <c r="A261" s="70"/>
      <c r="B261" s="70"/>
      <c r="C261" s="71" t="s">
        <v>328</v>
      </c>
      <c r="D261" s="145">
        <f>SUM(D262:D290)</f>
        <v>14</v>
      </c>
      <c r="E261" s="145">
        <f t="shared" ref="E261:I261" si="40">SUM(E262:E290)</f>
        <v>0</v>
      </c>
      <c r="F261" s="145">
        <f t="shared" si="40"/>
        <v>3</v>
      </c>
      <c r="G261" s="145">
        <f t="shared" si="40"/>
        <v>10</v>
      </c>
      <c r="H261" s="145">
        <f t="shared" si="40"/>
        <v>12</v>
      </c>
      <c r="I261" s="145">
        <f t="shared" si="40"/>
        <v>39</v>
      </c>
    </row>
    <row r="262" spans="1:9" x14ac:dyDescent="0.3">
      <c r="A262" s="66">
        <v>1</v>
      </c>
      <c r="B262" s="66"/>
      <c r="C262" s="135" t="s">
        <v>329</v>
      </c>
      <c r="D262" s="62">
        <v>1</v>
      </c>
      <c r="E262" s="62">
        <v>0</v>
      </c>
      <c r="F262" s="62">
        <v>1</v>
      </c>
      <c r="G262" s="62">
        <v>0</v>
      </c>
      <c r="H262" s="62">
        <v>0</v>
      </c>
      <c r="I262" s="142">
        <f t="shared" si="39"/>
        <v>2</v>
      </c>
    </row>
    <row r="263" spans="1:9" x14ac:dyDescent="0.3">
      <c r="A263" s="66">
        <f>A262+1</f>
        <v>2</v>
      </c>
      <c r="B263" s="66"/>
      <c r="C263" s="135" t="s">
        <v>330</v>
      </c>
      <c r="D263" s="190">
        <v>1</v>
      </c>
      <c r="E263" s="62">
        <v>0</v>
      </c>
      <c r="F263" s="190">
        <v>1</v>
      </c>
      <c r="G263" s="62">
        <v>0</v>
      </c>
      <c r="H263" s="62">
        <v>0</v>
      </c>
      <c r="I263" s="142">
        <f t="shared" si="39"/>
        <v>2</v>
      </c>
    </row>
    <row r="264" spans="1:9" x14ac:dyDescent="0.3">
      <c r="A264" s="66">
        <f t="shared" ref="A264:A288" si="41">A263+1</f>
        <v>3</v>
      </c>
      <c r="B264" s="66"/>
      <c r="C264" s="135" t="s">
        <v>331</v>
      </c>
      <c r="D264" s="192"/>
      <c r="E264" s="62">
        <v>0</v>
      </c>
      <c r="F264" s="192"/>
      <c r="G264" s="62">
        <v>0</v>
      </c>
      <c r="H264" s="62">
        <v>0</v>
      </c>
      <c r="I264" s="142">
        <f t="shared" si="39"/>
        <v>0</v>
      </c>
    </row>
    <row r="265" spans="1:9" x14ac:dyDescent="0.3">
      <c r="A265" s="66">
        <f t="shared" si="41"/>
        <v>4</v>
      </c>
      <c r="B265" s="66"/>
      <c r="C265" s="135" t="s">
        <v>332</v>
      </c>
      <c r="D265" s="62">
        <v>0</v>
      </c>
      <c r="E265" s="62">
        <v>0</v>
      </c>
      <c r="F265" s="62">
        <v>0</v>
      </c>
      <c r="G265" s="62">
        <v>1</v>
      </c>
      <c r="H265" s="62">
        <v>0</v>
      </c>
      <c r="I265" s="142">
        <f t="shared" si="39"/>
        <v>1</v>
      </c>
    </row>
    <row r="266" spans="1:9" x14ac:dyDescent="0.3">
      <c r="A266" s="66">
        <f t="shared" si="41"/>
        <v>5</v>
      </c>
      <c r="B266" s="66"/>
      <c r="C266" s="135" t="s">
        <v>333</v>
      </c>
      <c r="D266" s="62">
        <v>0</v>
      </c>
      <c r="E266" s="62">
        <v>0</v>
      </c>
      <c r="F266" s="62">
        <v>0</v>
      </c>
      <c r="G266" s="62">
        <v>1</v>
      </c>
      <c r="H266" s="62">
        <v>0</v>
      </c>
      <c r="I266" s="142">
        <f t="shared" si="39"/>
        <v>1</v>
      </c>
    </row>
    <row r="267" spans="1:9" x14ac:dyDescent="0.3">
      <c r="A267" s="66">
        <f t="shared" si="41"/>
        <v>6</v>
      </c>
      <c r="B267" s="66"/>
      <c r="C267" s="135" t="s">
        <v>334</v>
      </c>
      <c r="D267" s="62">
        <v>0</v>
      </c>
      <c r="E267" s="62">
        <v>0</v>
      </c>
      <c r="F267" s="62">
        <v>0</v>
      </c>
      <c r="G267" s="62">
        <v>1</v>
      </c>
      <c r="H267" s="62">
        <v>0</v>
      </c>
      <c r="I267" s="142">
        <f t="shared" si="39"/>
        <v>1</v>
      </c>
    </row>
    <row r="268" spans="1:9" x14ac:dyDescent="0.3">
      <c r="A268" s="66">
        <f t="shared" si="41"/>
        <v>7</v>
      </c>
      <c r="B268" s="66"/>
      <c r="C268" s="135" t="s">
        <v>335</v>
      </c>
      <c r="D268" s="62">
        <v>0</v>
      </c>
      <c r="E268" s="62">
        <v>0</v>
      </c>
      <c r="F268" s="62">
        <v>0</v>
      </c>
      <c r="G268" s="62">
        <v>1</v>
      </c>
      <c r="H268" s="62">
        <v>0</v>
      </c>
      <c r="I268" s="142">
        <f t="shared" si="39"/>
        <v>1</v>
      </c>
    </row>
    <row r="269" spans="1:9" x14ac:dyDescent="0.3">
      <c r="A269" s="66">
        <f t="shared" si="41"/>
        <v>8</v>
      </c>
      <c r="B269" s="66"/>
      <c r="C269" s="135" t="s">
        <v>336</v>
      </c>
      <c r="D269" s="62">
        <v>0</v>
      </c>
      <c r="E269" s="62">
        <v>0</v>
      </c>
      <c r="F269" s="62">
        <v>0</v>
      </c>
      <c r="G269" s="62">
        <v>1</v>
      </c>
      <c r="H269" s="62">
        <v>0</v>
      </c>
      <c r="I269" s="142">
        <f t="shared" si="39"/>
        <v>1</v>
      </c>
    </row>
    <row r="270" spans="1:9" x14ac:dyDescent="0.3">
      <c r="A270" s="66">
        <f t="shared" si="41"/>
        <v>9</v>
      </c>
      <c r="B270" s="66"/>
      <c r="C270" s="135" t="s">
        <v>337</v>
      </c>
      <c r="D270" s="62">
        <v>0</v>
      </c>
      <c r="E270" s="62">
        <v>0</v>
      </c>
      <c r="F270" s="62">
        <v>0</v>
      </c>
      <c r="G270" s="62">
        <v>1</v>
      </c>
      <c r="H270" s="62">
        <v>0</v>
      </c>
      <c r="I270" s="142">
        <f t="shared" si="39"/>
        <v>1</v>
      </c>
    </row>
    <row r="271" spans="1:9" x14ac:dyDescent="0.3">
      <c r="A271" s="66">
        <f t="shared" si="41"/>
        <v>10</v>
      </c>
      <c r="B271" s="66"/>
      <c r="C271" s="135" t="s">
        <v>338</v>
      </c>
      <c r="D271" s="62">
        <v>0</v>
      </c>
      <c r="E271" s="62">
        <v>0</v>
      </c>
      <c r="F271" s="62">
        <v>0</v>
      </c>
      <c r="G271" s="62">
        <v>1</v>
      </c>
      <c r="H271" s="62">
        <v>0</v>
      </c>
      <c r="I271" s="142">
        <f t="shared" si="39"/>
        <v>1</v>
      </c>
    </row>
    <row r="272" spans="1:9" x14ac:dyDescent="0.3">
      <c r="A272" s="66">
        <f t="shared" si="41"/>
        <v>11</v>
      </c>
      <c r="B272" s="66"/>
      <c r="C272" s="135" t="s">
        <v>339</v>
      </c>
      <c r="D272" s="62">
        <v>0</v>
      </c>
      <c r="E272" s="62">
        <v>0</v>
      </c>
      <c r="F272" s="62">
        <v>0</v>
      </c>
      <c r="G272" s="62">
        <v>1</v>
      </c>
      <c r="H272" s="62">
        <v>0</v>
      </c>
      <c r="I272" s="142">
        <f t="shared" si="39"/>
        <v>1</v>
      </c>
    </row>
    <row r="273" spans="1:9" x14ac:dyDescent="0.3">
      <c r="A273" s="66">
        <f t="shared" si="41"/>
        <v>12</v>
      </c>
      <c r="B273" s="66"/>
      <c r="C273" s="135" t="s">
        <v>340</v>
      </c>
      <c r="D273" s="62">
        <v>0</v>
      </c>
      <c r="E273" s="62">
        <v>0</v>
      </c>
      <c r="F273" s="62">
        <v>0</v>
      </c>
      <c r="G273" s="62">
        <v>1</v>
      </c>
      <c r="H273" s="62">
        <v>0</v>
      </c>
      <c r="I273" s="142">
        <f t="shared" si="39"/>
        <v>1</v>
      </c>
    </row>
    <row r="274" spans="1:9" x14ac:dyDescent="0.3">
      <c r="A274" s="66">
        <f t="shared" si="41"/>
        <v>13</v>
      </c>
      <c r="B274" s="66"/>
      <c r="C274" s="135" t="s">
        <v>341</v>
      </c>
      <c r="D274" s="62">
        <v>0</v>
      </c>
      <c r="E274" s="62">
        <v>0</v>
      </c>
      <c r="F274" s="62">
        <v>0</v>
      </c>
      <c r="G274" s="62">
        <v>1</v>
      </c>
      <c r="H274" s="62">
        <v>0</v>
      </c>
      <c r="I274" s="142">
        <f t="shared" si="39"/>
        <v>1</v>
      </c>
    </row>
    <row r="275" spans="1:9" x14ac:dyDescent="0.3">
      <c r="A275" s="66">
        <f t="shared" si="41"/>
        <v>14</v>
      </c>
      <c r="B275" s="66"/>
      <c r="C275" s="135" t="s">
        <v>342</v>
      </c>
      <c r="D275" s="62">
        <v>0</v>
      </c>
      <c r="E275" s="62">
        <v>0</v>
      </c>
      <c r="F275" s="62">
        <v>0</v>
      </c>
      <c r="G275" s="62">
        <v>0</v>
      </c>
      <c r="H275" s="190">
        <v>1</v>
      </c>
      <c r="I275" s="142">
        <f t="shared" si="39"/>
        <v>1</v>
      </c>
    </row>
    <row r="276" spans="1:9" x14ac:dyDescent="0.3">
      <c r="A276" s="66">
        <f t="shared" si="41"/>
        <v>15</v>
      </c>
      <c r="B276" s="66"/>
      <c r="C276" s="135" t="s">
        <v>343</v>
      </c>
      <c r="D276" s="62">
        <v>0</v>
      </c>
      <c r="E276" s="62">
        <v>0</v>
      </c>
      <c r="F276" s="62">
        <v>0</v>
      </c>
      <c r="G276" s="62">
        <v>0</v>
      </c>
      <c r="H276" s="191"/>
      <c r="I276" s="142">
        <f t="shared" si="39"/>
        <v>0</v>
      </c>
    </row>
    <row r="277" spans="1:9" x14ac:dyDescent="0.3">
      <c r="A277" s="66">
        <f t="shared" si="41"/>
        <v>16</v>
      </c>
      <c r="B277" s="66"/>
      <c r="C277" s="135" t="s">
        <v>344</v>
      </c>
      <c r="D277" s="62">
        <v>0</v>
      </c>
      <c r="E277" s="62">
        <v>0</v>
      </c>
      <c r="F277" s="62">
        <v>0</v>
      </c>
      <c r="G277" s="62">
        <v>0</v>
      </c>
      <c r="H277" s="192"/>
      <c r="I277" s="142">
        <f t="shared" si="39"/>
        <v>0</v>
      </c>
    </row>
    <row r="278" spans="1:9" x14ac:dyDescent="0.3">
      <c r="A278" s="66">
        <f t="shared" si="41"/>
        <v>17</v>
      </c>
      <c r="B278" s="66"/>
      <c r="C278" s="135" t="s">
        <v>345</v>
      </c>
      <c r="D278" s="62">
        <v>1</v>
      </c>
      <c r="E278" s="62">
        <v>0</v>
      </c>
      <c r="F278" s="62">
        <v>1</v>
      </c>
      <c r="G278" s="62">
        <v>0</v>
      </c>
      <c r="H278" s="62">
        <v>0</v>
      </c>
      <c r="I278" s="142">
        <f t="shared" si="39"/>
        <v>2</v>
      </c>
    </row>
    <row r="279" spans="1:9" x14ac:dyDescent="0.3">
      <c r="A279" s="66">
        <f t="shared" si="41"/>
        <v>18</v>
      </c>
      <c r="B279" s="66"/>
      <c r="C279" s="135" t="s">
        <v>346</v>
      </c>
      <c r="D279" s="62">
        <v>0</v>
      </c>
      <c r="E279" s="62">
        <v>0</v>
      </c>
      <c r="F279" s="62">
        <v>0</v>
      </c>
      <c r="G279" s="62">
        <v>0</v>
      </c>
      <c r="H279" s="62">
        <v>1</v>
      </c>
      <c r="I279" s="142">
        <f t="shared" ref="I279:I290" si="42">SUM(D279:H279)</f>
        <v>1</v>
      </c>
    </row>
    <row r="280" spans="1:9" ht="26.4" x14ac:dyDescent="0.3">
      <c r="A280" s="66">
        <f t="shared" si="41"/>
        <v>19</v>
      </c>
      <c r="B280" s="66"/>
      <c r="C280" s="138" t="s">
        <v>370</v>
      </c>
      <c r="D280" s="62">
        <v>1</v>
      </c>
      <c r="E280" s="62">
        <v>0</v>
      </c>
      <c r="F280" s="62">
        <v>0</v>
      </c>
      <c r="G280" s="62">
        <v>0</v>
      </c>
      <c r="H280" s="62">
        <v>1</v>
      </c>
      <c r="I280" s="142">
        <f t="shared" si="42"/>
        <v>2</v>
      </c>
    </row>
    <row r="281" spans="1:9" ht="26.4" x14ac:dyDescent="0.3">
      <c r="A281" s="66">
        <f t="shared" si="41"/>
        <v>20</v>
      </c>
      <c r="B281" s="66"/>
      <c r="C281" s="138" t="s">
        <v>371</v>
      </c>
      <c r="D281" s="62">
        <v>1</v>
      </c>
      <c r="E281" s="62">
        <v>0</v>
      </c>
      <c r="F281" s="62">
        <v>0</v>
      </c>
      <c r="G281" s="62">
        <v>0</v>
      </c>
      <c r="H281" s="62">
        <v>1</v>
      </c>
      <c r="I281" s="142">
        <f t="shared" si="42"/>
        <v>2</v>
      </c>
    </row>
    <row r="282" spans="1:9" ht="26.4" x14ac:dyDescent="0.3">
      <c r="A282" s="66">
        <f t="shared" si="41"/>
        <v>21</v>
      </c>
      <c r="B282" s="66"/>
      <c r="C282" s="138" t="s">
        <v>372</v>
      </c>
      <c r="D282" s="62">
        <v>1</v>
      </c>
      <c r="E282" s="62">
        <v>0</v>
      </c>
      <c r="F282" s="62">
        <v>0</v>
      </c>
      <c r="G282" s="62">
        <v>0</v>
      </c>
      <c r="H282" s="62">
        <v>1</v>
      </c>
      <c r="I282" s="142">
        <f t="shared" si="42"/>
        <v>2</v>
      </c>
    </row>
    <row r="283" spans="1:9" ht="26.4" x14ac:dyDescent="0.3">
      <c r="A283" s="66">
        <f t="shared" si="41"/>
        <v>22</v>
      </c>
      <c r="B283" s="66"/>
      <c r="C283" s="138" t="s">
        <v>373</v>
      </c>
      <c r="D283" s="62">
        <v>1</v>
      </c>
      <c r="E283" s="62">
        <v>0</v>
      </c>
      <c r="F283" s="62">
        <v>0</v>
      </c>
      <c r="G283" s="62">
        <v>0</v>
      </c>
      <c r="H283" s="62">
        <v>1</v>
      </c>
      <c r="I283" s="142">
        <f t="shared" si="42"/>
        <v>2</v>
      </c>
    </row>
    <row r="284" spans="1:9" ht="26.4" x14ac:dyDescent="0.3">
      <c r="A284" s="66">
        <f t="shared" si="41"/>
        <v>23</v>
      </c>
      <c r="B284" s="66"/>
      <c r="C284" s="138" t="s">
        <v>374</v>
      </c>
      <c r="D284" s="62">
        <v>1</v>
      </c>
      <c r="E284" s="62">
        <v>0</v>
      </c>
      <c r="F284" s="62">
        <v>0</v>
      </c>
      <c r="G284" s="62">
        <v>0</v>
      </c>
      <c r="H284" s="62">
        <v>1</v>
      </c>
      <c r="I284" s="142">
        <f t="shared" si="42"/>
        <v>2</v>
      </c>
    </row>
    <row r="285" spans="1:9" ht="26.4" x14ac:dyDescent="0.3">
      <c r="A285" s="66">
        <f t="shared" si="41"/>
        <v>24</v>
      </c>
      <c r="B285" s="66"/>
      <c r="C285" s="138" t="s">
        <v>375</v>
      </c>
      <c r="D285" s="62">
        <v>1</v>
      </c>
      <c r="E285" s="62">
        <v>0</v>
      </c>
      <c r="F285" s="62">
        <v>0</v>
      </c>
      <c r="G285" s="62">
        <v>0</v>
      </c>
      <c r="H285" s="62">
        <v>1</v>
      </c>
      <c r="I285" s="142">
        <f t="shared" si="42"/>
        <v>2</v>
      </c>
    </row>
    <row r="286" spans="1:9" ht="26.4" x14ac:dyDescent="0.3">
      <c r="A286" s="66">
        <f t="shared" si="41"/>
        <v>25</v>
      </c>
      <c r="B286" s="66"/>
      <c r="C286" s="138" t="s">
        <v>376</v>
      </c>
      <c r="D286" s="62">
        <v>1</v>
      </c>
      <c r="E286" s="62">
        <v>0</v>
      </c>
      <c r="F286" s="62">
        <v>0</v>
      </c>
      <c r="G286" s="62">
        <v>0</v>
      </c>
      <c r="H286" s="62">
        <v>1</v>
      </c>
      <c r="I286" s="142">
        <f t="shared" si="42"/>
        <v>2</v>
      </c>
    </row>
    <row r="287" spans="1:9" ht="26.4" x14ac:dyDescent="0.3">
      <c r="A287" s="66">
        <f t="shared" si="41"/>
        <v>26</v>
      </c>
      <c r="B287" s="66"/>
      <c r="C287" s="138" t="s">
        <v>377</v>
      </c>
      <c r="D287" s="62">
        <v>1</v>
      </c>
      <c r="E287" s="62">
        <v>0</v>
      </c>
      <c r="F287" s="62">
        <v>0</v>
      </c>
      <c r="G287" s="62">
        <v>0</v>
      </c>
      <c r="H287" s="62">
        <v>1</v>
      </c>
      <c r="I287" s="142">
        <f t="shared" si="42"/>
        <v>2</v>
      </c>
    </row>
    <row r="288" spans="1:9" ht="26.4" x14ac:dyDescent="0.3">
      <c r="A288" s="66">
        <f t="shared" si="41"/>
        <v>27</v>
      </c>
      <c r="B288" s="66"/>
      <c r="C288" s="138" t="s">
        <v>378</v>
      </c>
      <c r="D288" s="62">
        <v>1</v>
      </c>
      <c r="E288" s="62">
        <v>0</v>
      </c>
      <c r="F288" s="62">
        <v>0</v>
      </c>
      <c r="G288" s="62">
        <v>0</v>
      </c>
      <c r="H288" s="62">
        <v>1</v>
      </c>
      <c r="I288" s="142">
        <f t="shared" si="42"/>
        <v>2</v>
      </c>
    </row>
    <row r="289" spans="1:9" ht="26.4" x14ac:dyDescent="0.3">
      <c r="A289" s="66"/>
      <c r="B289" s="66"/>
      <c r="C289" s="138" t="s">
        <v>379</v>
      </c>
      <c r="D289" s="62">
        <v>1</v>
      </c>
      <c r="E289" s="62">
        <v>0</v>
      </c>
      <c r="F289" s="62">
        <v>0</v>
      </c>
      <c r="G289" s="62">
        <v>0</v>
      </c>
      <c r="H289" s="62">
        <v>1</v>
      </c>
      <c r="I289" s="142">
        <f t="shared" ref="I289" si="43">SUM(D289:H289)</f>
        <v>2</v>
      </c>
    </row>
    <row r="290" spans="1:9" x14ac:dyDescent="0.3">
      <c r="A290" s="66">
        <f>A288+1</f>
        <v>28</v>
      </c>
      <c r="B290" s="66"/>
      <c r="C290" s="138" t="s">
        <v>471</v>
      </c>
      <c r="D290" s="62">
        <v>1</v>
      </c>
      <c r="E290" s="62">
        <v>0</v>
      </c>
      <c r="F290" s="62">
        <v>0</v>
      </c>
      <c r="G290" s="62">
        <v>0</v>
      </c>
      <c r="H290" s="62">
        <v>0</v>
      </c>
      <c r="I290" s="142">
        <f t="shared" si="42"/>
        <v>1</v>
      </c>
    </row>
    <row r="291" spans="1:9" ht="17.399999999999999" x14ac:dyDescent="0.3">
      <c r="A291" s="65"/>
      <c r="B291" s="65"/>
      <c r="C291" s="63" t="s">
        <v>469</v>
      </c>
      <c r="D291" s="144">
        <f t="shared" ref="D291:I291" si="44">SUM(D292:D303)</f>
        <v>6</v>
      </c>
      <c r="E291" s="144">
        <f t="shared" si="44"/>
        <v>0</v>
      </c>
      <c r="F291" s="144">
        <f t="shared" si="44"/>
        <v>6</v>
      </c>
      <c r="G291" s="144">
        <f t="shared" si="44"/>
        <v>0</v>
      </c>
      <c r="H291" s="144">
        <f t="shared" si="44"/>
        <v>0</v>
      </c>
      <c r="I291" s="144">
        <f t="shared" si="44"/>
        <v>12</v>
      </c>
    </row>
    <row r="292" spans="1:9" ht="29.4" customHeight="1" x14ac:dyDescent="0.3">
      <c r="A292" s="66">
        <v>1</v>
      </c>
      <c r="B292" s="66"/>
      <c r="C292" s="150" t="s">
        <v>492</v>
      </c>
      <c r="D292" s="190">
        <v>1</v>
      </c>
      <c r="E292" s="62">
        <v>0</v>
      </c>
      <c r="F292" s="190">
        <v>1</v>
      </c>
      <c r="G292" s="62">
        <v>0</v>
      </c>
      <c r="H292" s="62">
        <v>0</v>
      </c>
      <c r="I292" s="142">
        <f t="shared" si="39"/>
        <v>2</v>
      </c>
    </row>
    <row r="293" spans="1:9" ht="31.2" x14ac:dyDescent="0.3">
      <c r="A293" s="66">
        <f>A292+1</f>
        <v>2</v>
      </c>
      <c r="B293" s="66"/>
      <c r="C293" s="150" t="s">
        <v>493</v>
      </c>
      <c r="D293" s="192"/>
      <c r="E293" s="62">
        <v>0</v>
      </c>
      <c r="F293" s="192"/>
      <c r="G293" s="62">
        <v>0</v>
      </c>
      <c r="H293" s="62">
        <v>0</v>
      </c>
      <c r="I293" s="142">
        <f t="shared" si="39"/>
        <v>0</v>
      </c>
    </row>
    <row r="294" spans="1:9" ht="31.2" x14ac:dyDescent="0.3">
      <c r="A294" s="66">
        <f t="shared" ref="A294:A303" si="45">A293+1</f>
        <v>3</v>
      </c>
      <c r="B294" s="66"/>
      <c r="C294" s="150" t="s">
        <v>494</v>
      </c>
      <c r="D294" s="190">
        <v>1</v>
      </c>
      <c r="E294" s="62">
        <v>0</v>
      </c>
      <c r="F294" s="190">
        <v>1</v>
      </c>
      <c r="G294" s="62">
        <v>0</v>
      </c>
      <c r="H294" s="62">
        <v>0</v>
      </c>
      <c r="I294" s="142">
        <f t="shared" si="39"/>
        <v>2</v>
      </c>
    </row>
    <row r="295" spans="1:9" ht="31.2" x14ac:dyDescent="0.3">
      <c r="A295" s="66">
        <f t="shared" si="45"/>
        <v>4</v>
      </c>
      <c r="B295" s="66"/>
      <c r="C295" s="150" t="s">
        <v>495</v>
      </c>
      <c r="D295" s="192"/>
      <c r="E295" s="62">
        <v>0</v>
      </c>
      <c r="F295" s="192"/>
      <c r="G295" s="62">
        <v>0</v>
      </c>
      <c r="H295" s="62">
        <v>0</v>
      </c>
      <c r="I295" s="142">
        <f t="shared" si="39"/>
        <v>0</v>
      </c>
    </row>
    <row r="296" spans="1:9" ht="31.2" x14ac:dyDescent="0.3">
      <c r="A296" s="66">
        <f t="shared" si="45"/>
        <v>5</v>
      </c>
      <c r="B296" s="66"/>
      <c r="C296" s="150" t="s">
        <v>496</v>
      </c>
      <c r="D296" s="190">
        <v>1</v>
      </c>
      <c r="E296" s="62">
        <v>0</v>
      </c>
      <c r="F296" s="190">
        <v>1</v>
      </c>
      <c r="G296" s="62">
        <v>0</v>
      </c>
      <c r="H296" s="62">
        <v>0</v>
      </c>
      <c r="I296" s="142">
        <f t="shared" si="39"/>
        <v>2</v>
      </c>
    </row>
    <row r="297" spans="1:9" ht="31.2" x14ac:dyDescent="0.3">
      <c r="A297" s="66">
        <f t="shared" si="45"/>
        <v>6</v>
      </c>
      <c r="B297" s="66"/>
      <c r="C297" s="150" t="s">
        <v>497</v>
      </c>
      <c r="D297" s="192"/>
      <c r="E297" s="62">
        <v>0</v>
      </c>
      <c r="F297" s="192"/>
      <c r="G297" s="62">
        <v>0</v>
      </c>
      <c r="H297" s="62">
        <v>0</v>
      </c>
      <c r="I297" s="142">
        <f t="shared" si="39"/>
        <v>0</v>
      </c>
    </row>
    <row r="298" spans="1:9" ht="31.2" x14ac:dyDescent="0.3">
      <c r="A298" s="66">
        <f t="shared" si="45"/>
        <v>7</v>
      </c>
      <c r="B298" s="66"/>
      <c r="C298" s="150" t="s">
        <v>498</v>
      </c>
      <c r="D298" s="190">
        <v>1</v>
      </c>
      <c r="E298" s="62">
        <v>0</v>
      </c>
      <c r="F298" s="190">
        <v>1</v>
      </c>
      <c r="G298" s="62">
        <v>0</v>
      </c>
      <c r="H298" s="62">
        <v>0</v>
      </c>
      <c r="I298" s="142">
        <f t="shared" si="39"/>
        <v>2</v>
      </c>
    </row>
    <row r="299" spans="1:9" ht="31.2" x14ac:dyDescent="0.3">
      <c r="A299" s="66">
        <f t="shared" si="45"/>
        <v>8</v>
      </c>
      <c r="B299" s="66"/>
      <c r="C299" s="150" t="s">
        <v>499</v>
      </c>
      <c r="D299" s="192"/>
      <c r="E299" s="62">
        <v>0</v>
      </c>
      <c r="F299" s="192"/>
      <c r="G299" s="62">
        <v>0</v>
      </c>
      <c r="H299" s="62">
        <v>0</v>
      </c>
      <c r="I299" s="142">
        <f t="shared" si="39"/>
        <v>0</v>
      </c>
    </row>
    <row r="300" spans="1:9" ht="31.2" x14ac:dyDescent="0.3">
      <c r="A300" s="66">
        <f t="shared" si="45"/>
        <v>9</v>
      </c>
      <c r="B300" s="66"/>
      <c r="C300" s="150" t="s">
        <v>500</v>
      </c>
      <c r="D300" s="190">
        <v>1</v>
      </c>
      <c r="E300" s="62">
        <v>0</v>
      </c>
      <c r="F300" s="190">
        <v>1</v>
      </c>
      <c r="G300" s="62">
        <v>0</v>
      </c>
      <c r="H300" s="62">
        <v>0</v>
      </c>
      <c r="I300" s="142">
        <f t="shared" si="39"/>
        <v>2</v>
      </c>
    </row>
    <row r="301" spans="1:9" ht="31.2" x14ac:dyDescent="0.3">
      <c r="A301" s="66">
        <f t="shared" si="45"/>
        <v>10</v>
      </c>
      <c r="B301" s="66"/>
      <c r="C301" s="150" t="s">
        <v>501</v>
      </c>
      <c r="D301" s="192"/>
      <c r="E301" s="62">
        <v>0</v>
      </c>
      <c r="F301" s="192"/>
      <c r="G301" s="62">
        <v>0</v>
      </c>
      <c r="H301" s="62">
        <v>0</v>
      </c>
      <c r="I301" s="142">
        <f t="shared" si="39"/>
        <v>0</v>
      </c>
    </row>
    <row r="302" spans="1:9" ht="31.2" x14ac:dyDescent="0.3">
      <c r="A302" s="66" t="e">
        <f>#REF!+1</f>
        <v>#REF!</v>
      </c>
      <c r="B302" s="66"/>
      <c r="C302" s="150" t="s">
        <v>502</v>
      </c>
      <c r="D302" s="190">
        <v>1</v>
      </c>
      <c r="E302" s="62">
        <v>0</v>
      </c>
      <c r="F302" s="190">
        <v>1</v>
      </c>
      <c r="G302" s="62">
        <v>0</v>
      </c>
      <c r="H302" s="62">
        <v>0</v>
      </c>
      <c r="I302" s="142">
        <f t="shared" si="39"/>
        <v>2</v>
      </c>
    </row>
    <row r="303" spans="1:9" ht="46.8" x14ac:dyDescent="0.3">
      <c r="A303" s="66" t="e">
        <f t="shared" si="45"/>
        <v>#REF!</v>
      </c>
      <c r="B303" s="66"/>
      <c r="C303" s="150" t="s">
        <v>503</v>
      </c>
      <c r="D303" s="192"/>
      <c r="E303" s="62">
        <v>0</v>
      </c>
      <c r="F303" s="192"/>
      <c r="G303" s="62">
        <v>0</v>
      </c>
      <c r="H303" s="62">
        <v>0</v>
      </c>
      <c r="I303" s="142">
        <f t="shared" si="39"/>
        <v>0</v>
      </c>
    </row>
    <row r="304" spans="1:9" ht="34.799999999999997" x14ac:dyDescent="0.3">
      <c r="A304" s="65"/>
      <c r="B304" s="65"/>
      <c r="C304" s="63" t="s">
        <v>347</v>
      </c>
      <c r="D304" s="144">
        <f>SUM(D305:D332)</f>
        <v>23</v>
      </c>
      <c r="E304" s="144">
        <f t="shared" ref="E304:I304" si="46">SUM(E305:E332)</f>
        <v>0</v>
      </c>
      <c r="F304" s="144">
        <f t="shared" si="46"/>
        <v>1</v>
      </c>
      <c r="G304" s="144">
        <f t="shared" si="46"/>
        <v>0</v>
      </c>
      <c r="H304" s="144">
        <f t="shared" si="46"/>
        <v>26</v>
      </c>
      <c r="I304" s="144">
        <f t="shared" si="46"/>
        <v>50</v>
      </c>
    </row>
    <row r="305" spans="1:9" x14ac:dyDescent="0.3">
      <c r="A305" s="66">
        <v>1</v>
      </c>
      <c r="B305" s="66"/>
      <c r="C305" s="135" t="s">
        <v>441</v>
      </c>
      <c r="D305" s="62">
        <v>1</v>
      </c>
      <c r="E305" s="62">
        <v>0</v>
      </c>
      <c r="F305" s="62">
        <v>0</v>
      </c>
      <c r="G305" s="62">
        <v>0</v>
      </c>
      <c r="H305" s="62">
        <v>1</v>
      </c>
      <c r="I305" s="142">
        <f t="shared" ref="I305:I308" si="47">SUM(D305:H305)</f>
        <v>2</v>
      </c>
    </row>
    <row r="306" spans="1:9" ht="27.6" x14ac:dyDescent="0.3">
      <c r="A306" s="66">
        <f>A305+1</f>
        <v>2</v>
      </c>
      <c r="B306" s="66"/>
      <c r="C306" s="135" t="s">
        <v>442</v>
      </c>
      <c r="D306" s="62">
        <v>1</v>
      </c>
      <c r="E306" s="62">
        <v>0</v>
      </c>
      <c r="F306" s="62">
        <v>0</v>
      </c>
      <c r="G306" s="62">
        <v>0</v>
      </c>
      <c r="H306" s="62">
        <v>1</v>
      </c>
      <c r="I306" s="142">
        <f t="shared" si="47"/>
        <v>2</v>
      </c>
    </row>
    <row r="307" spans="1:9" ht="27.6" x14ac:dyDescent="0.3">
      <c r="A307" s="66">
        <f t="shared" ref="A307:A332" si="48">A306+1</f>
        <v>3</v>
      </c>
      <c r="B307" s="66"/>
      <c r="C307" s="135" t="s">
        <v>443</v>
      </c>
      <c r="D307" s="62">
        <v>1</v>
      </c>
      <c r="E307" s="62">
        <v>0</v>
      </c>
      <c r="F307" s="62">
        <v>0</v>
      </c>
      <c r="G307" s="62">
        <v>0</v>
      </c>
      <c r="H307" s="62">
        <v>1</v>
      </c>
      <c r="I307" s="142">
        <f t="shared" si="47"/>
        <v>2</v>
      </c>
    </row>
    <row r="308" spans="1:9" ht="27.6" x14ac:dyDescent="0.3">
      <c r="A308" s="66">
        <f t="shared" si="48"/>
        <v>4</v>
      </c>
      <c r="B308" s="66"/>
      <c r="C308" s="135" t="s">
        <v>444</v>
      </c>
      <c r="D308" s="62">
        <v>1</v>
      </c>
      <c r="E308" s="62">
        <v>0</v>
      </c>
      <c r="F308" s="62">
        <v>0</v>
      </c>
      <c r="G308" s="62">
        <v>0</v>
      </c>
      <c r="H308" s="62">
        <v>1</v>
      </c>
      <c r="I308" s="142">
        <f t="shared" si="47"/>
        <v>2</v>
      </c>
    </row>
    <row r="309" spans="1:9" ht="22.35" customHeight="1" x14ac:dyDescent="0.3">
      <c r="A309" s="66">
        <f t="shared" si="48"/>
        <v>5</v>
      </c>
      <c r="B309" s="66"/>
      <c r="C309" s="135" t="s">
        <v>445</v>
      </c>
      <c r="D309" s="62">
        <v>1</v>
      </c>
      <c r="E309" s="62">
        <v>0</v>
      </c>
      <c r="F309" s="62">
        <v>0</v>
      </c>
      <c r="G309" s="62">
        <v>0</v>
      </c>
      <c r="H309" s="62">
        <v>1</v>
      </c>
      <c r="I309" s="142">
        <f>SUM(D309:H309)</f>
        <v>2</v>
      </c>
    </row>
    <row r="310" spans="1:9" ht="29.4" customHeight="1" x14ac:dyDescent="0.3">
      <c r="A310" s="66">
        <f t="shared" si="48"/>
        <v>6</v>
      </c>
      <c r="B310" s="66"/>
      <c r="C310" s="135" t="s">
        <v>446</v>
      </c>
      <c r="D310" s="62">
        <v>1</v>
      </c>
      <c r="E310" s="62">
        <v>0</v>
      </c>
      <c r="F310" s="62">
        <v>0</v>
      </c>
      <c r="G310" s="62">
        <v>0</v>
      </c>
      <c r="H310" s="62">
        <v>1</v>
      </c>
      <c r="I310" s="142">
        <f t="shared" ref="I310:I345" si="49">SUM(D310:H310)</f>
        <v>2</v>
      </c>
    </row>
    <row r="311" spans="1:9" ht="25.35" customHeight="1" x14ac:dyDescent="0.3">
      <c r="A311" s="66">
        <f t="shared" si="48"/>
        <v>7</v>
      </c>
      <c r="B311" s="66"/>
      <c r="C311" s="135" t="s">
        <v>447</v>
      </c>
      <c r="D311" s="62">
        <v>1</v>
      </c>
      <c r="E311" s="62">
        <v>0</v>
      </c>
      <c r="F311" s="62">
        <v>0</v>
      </c>
      <c r="G311" s="62">
        <v>0</v>
      </c>
      <c r="H311" s="62">
        <v>1</v>
      </c>
      <c r="I311" s="142">
        <f t="shared" si="49"/>
        <v>2</v>
      </c>
    </row>
    <row r="312" spans="1:9" ht="27.6" x14ac:dyDescent="0.3">
      <c r="A312" s="66">
        <f t="shared" si="48"/>
        <v>8</v>
      </c>
      <c r="B312" s="66"/>
      <c r="C312" s="135" t="s">
        <v>448</v>
      </c>
      <c r="D312" s="62">
        <v>1</v>
      </c>
      <c r="E312" s="62">
        <v>0</v>
      </c>
      <c r="F312" s="62">
        <v>0</v>
      </c>
      <c r="G312" s="62">
        <v>0</v>
      </c>
      <c r="H312" s="62">
        <v>1</v>
      </c>
      <c r="I312" s="142">
        <f t="shared" si="49"/>
        <v>2</v>
      </c>
    </row>
    <row r="313" spans="1:9" ht="27.6" x14ac:dyDescent="0.3">
      <c r="A313" s="66">
        <f t="shared" si="48"/>
        <v>9</v>
      </c>
      <c r="B313" s="66"/>
      <c r="C313" s="135" t="s">
        <v>449</v>
      </c>
      <c r="D313" s="62">
        <v>1</v>
      </c>
      <c r="E313" s="62">
        <v>0</v>
      </c>
      <c r="F313" s="62">
        <v>0</v>
      </c>
      <c r="G313" s="62">
        <v>0</v>
      </c>
      <c r="H313" s="62">
        <v>1</v>
      </c>
      <c r="I313" s="142">
        <f t="shared" si="49"/>
        <v>2</v>
      </c>
    </row>
    <row r="314" spans="1:9" ht="27.6" x14ac:dyDescent="0.3">
      <c r="A314" s="66">
        <f t="shared" si="48"/>
        <v>10</v>
      </c>
      <c r="B314" s="66"/>
      <c r="C314" s="135" t="s">
        <v>450</v>
      </c>
      <c r="D314" s="62">
        <v>1</v>
      </c>
      <c r="E314" s="62">
        <v>0</v>
      </c>
      <c r="F314" s="62">
        <v>0</v>
      </c>
      <c r="G314" s="62">
        <v>0</v>
      </c>
      <c r="H314" s="62">
        <v>1</v>
      </c>
      <c r="I314" s="142">
        <f t="shared" si="49"/>
        <v>2</v>
      </c>
    </row>
    <row r="315" spans="1:9" ht="27.6" x14ac:dyDescent="0.3">
      <c r="A315" s="66">
        <f t="shared" si="48"/>
        <v>11</v>
      </c>
      <c r="B315" s="66"/>
      <c r="C315" s="135" t="s">
        <v>451</v>
      </c>
      <c r="D315" s="62">
        <v>1</v>
      </c>
      <c r="E315" s="62">
        <v>0</v>
      </c>
      <c r="F315" s="62">
        <v>0</v>
      </c>
      <c r="G315" s="62">
        <v>0</v>
      </c>
      <c r="H315" s="62">
        <v>1</v>
      </c>
      <c r="I315" s="142">
        <f t="shared" si="49"/>
        <v>2</v>
      </c>
    </row>
    <row r="316" spans="1:9" ht="27.6" x14ac:dyDescent="0.3">
      <c r="A316" s="66">
        <f t="shared" si="48"/>
        <v>12</v>
      </c>
      <c r="B316" s="66"/>
      <c r="C316" s="135" t="s">
        <v>452</v>
      </c>
      <c r="D316" s="62">
        <v>1</v>
      </c>
      <c r="E316" s="62">
        <v>0</v>
      </c>
      <c r="F316" s="62">
        <v>0</v>
      </c>
      <c r="G316" s="62">
        <v>0</v>
      </c>
      <c r="H316" s="62">
        <v>1</v>
      </c>
      <c r="I316" s="142">
        <f t="shared" si="49"/>
        <v>2</v>
      </c>
    </row>
    <row r="317" spans="1:9" ht="27.6" x14ac:dyDescent="0.3">
      <c r="A317" s="66">
        <f t="shared" si="48"/>
        <v>13</v>
      </c>
      <c r="B317" s="66"/>
      <c r="C317" s="135" t="s">
        <v>453</v>
      </c>
      <c r="D317" s="62">
        <v>1</v>
      </c>
      <c r="E317" s="62">
        <v>0</v>
      </c>
      <c r="F317" s="62">
        <v>0</v>
      </c>
      <c r="G317" s="62">
        <v>0</v>
      </c>
      <c r="H317" s="62">
        <v>1</v>
      </c>
      <c r="I317" s="142">
        <f t="shared" si="49"/>
        <v>2</v>
      </c>
    </row>
    <row r="318" spans="1:9" ht="27.6" x14ac:dyDescent="0.3">
      <c r="A318" s="66">
        <f t="shared" si="48"/>
        <v>14</v>
      </c>
      <c r="B318" s="66"/>
      <c r="C318" s="135" t="s">
        <v>454</v>
      </c>
      <c r="D318" s="62">
        <v>1</v>
      </c>
      <c r="E318" s="62">
        <v>0</v>
      </c>
      <c r="F318" s="62">
        <v>0</v>
      </c>
      <c r="G318" s="62">
        <v>0</v>
      </c>
      <c r="H318" s="62">
        <v>1</v>
      </c>
      <c r="I318" s="142">
        <f t="shared" si="49"/>
        <v>2</v>
      </c>
    </row>
    <row r="319" spans="1:9" ht="27.6" x14ac:dyDescent="0.3">
      <c r="A319" s="66">
        <f t="shared" si="48"/>
        <v>15</v>
      </c>
      <c r="B319" s="66"/>
      <c r="C319" s="135" t="s">
        <v>455</v>
      </c>
      <c r="D319" s="62">
        <v>1</v>
      </c>
      <c r="E319" s="62">
        <v>0</v>
      </c>
      <c r="F319" s="62">
        <v>0</v>
      </c>
      <c r="G319" s="62">
        <v>0</v>
      </c>
      <c r="H319" s="62">
        <v>1</v>
      </c>
      <c r="I319" s="142">
        <f t="shared" si="49"/>
        <v>2</v>
      </c>
    </row>
    <row r="320" spans="1:9" ht="27.6" x14ac:dyDescent="0.3">
      <c r="A320" s="66">
        <f t="shared" si="48"/>
        <v>16</v>
      </c>
      <c r="B320" s="66"/>
      <c r="C320" s="135" t="s">
        <v>456</v>
      </c>
      <c r="D320" s="62">
        <v>1</v>
      </c>
      <c r="E320" s="62">
        <v>0</v>
      </c>
      <c r="F320" s="62">
        <v>0</v>
      </c>
      <c r="G320" s="62">
        <v>0</v>
      </c>
      <c r="H320" s="62">
        <v>1</v>
      </c>
      <c r="I320" s="142">
        <f t="shared" si="49"/>
        <v>2</v>
      </c>
    </row>
    <row r="321" spans="1:9" ht="27.6" x14ac:dyDescent="0.3">
      <c r="A321" s="66">
        <f t="shared" si="48"/>
        <v>17</v>
      </c>
      <c r="B321" s="66"/>
      <c r="C321" s="135" t="s">
        <v>457</v>
      </c>
      <c r="D321" s="62">
        <v>1</v>
      </c>
      <c r="E321" s="62">
        <v>0</v>
      </c>
      <c r="F321" s="62">
        <v>0</v>
      </c>
      <c r="G321" s="62">
        <v>0</v>
      </c>
      <c r="H321" s="62">
        <v>1</v>
      </c>
      <c r="I321" s="142">
        <f t="shared" si="49"/>
        <v>2</v>
      </c>
    </row>
    <row r="322" spans="1:9" ht="27.6" x14ac:dyDescent="0.3">
      <c r="A322" s="66">
        <f t="shared" si="48"/>
        <v>18</v>
      </c>
      <c r="B322" s="66"/>
      <c r="C322" s="135" t="s">
        <v>458</v>
      </c>
      <c r="D322" s="62">
        <v>1</v>
      </c>
      <c r="E322" s="62">
        <v>0</v>
      </c>
      <c r="F322" s="62">
        <v>0</v>
      </c>
      <c r="G322" s="62">
        <v>0</v>
      </c>
      <c r="H322" s="62">
        <v>1</v>
      </c>
      <c r="I322" s="142">
        <f t="shared" si="49"/>
        <v>2</v>
      </c>
    </row>
    <row r="323" spans="1:9" ht="27.6" x14ac:dyDescent="0.3">
      <c r="A323" s="66">
        <f t="shared" si="48"/>
        <v>19</v>
      </c>
      <c r="B323" s="66"/>
      <c r="C323" s="135" t="s">
        <v>459</v>
      </c>
      <c r="D323" s="62">
        <v>1</v>
      </c>
      <c r="E323" s="62">
        <v>0</v>
      </c>
      <c r="F323" s="62">
        <v>0</v>
      </c>
      <c r="G323" s="62">
        <v>0</v>
      </c>
      <c r="H323" s="62">
        <v>1</v>
      </c>
      <c r="I323" s="142">
        <f t="shared" si="49"/>
        <v>2</v>
      </c>
    </row>
    <row r="324" spans="1:9" ht="27.6" x14ac:dyDescent="0.3">
      <c r="A324" s="66">
        <f t="shared" si="48"/>
        <v>20</v>
      </c>
      <c r="B324" s="66"/>
      <c r="C324" s="135" t="s">
        <v>460</v>
      </c>
      <c r="D324" s="62">
        <v>1</v>
      </c>
      <c r="E324" s="62">
        <v>0</v>
      </c>
      <c r="F324" s="62">
        <v>0</v>
      </c>
      <c r="G324" s="62">
        <v>0</v>
      </c>
      <c r="H324" s="62">
        <v>1</v>
      </c>
      <c r="I324" s="142">
        <f t="shared" si="49"/>
        <v>2</v>
      </c>
    </row>
    <row r="325" spans="1:9" ht="27.6" x14ac:dyDescent="0.3">
      <c r="A325" s="66">
        <f t="shared" si="48"/>
        <v>21</v>
      </c>
      <c r="B325" s="66"/>
      <c r="C325" s="135" t="s">
        <v>461</v>
      </c>
      <c r="D325" s="62">
        <v>1</v>
      </c>
      <c r="E325" s="62">
        <v>0</v>
      </c>
      <c r="F325" s="62">
        <v>0</v>
      </c>
      <c r="G325" s="62">
        <v>0</v>
      </c>
      <c r="H325" s="62">
        <v>1</v>
      </c>
      <c r="I325" s="142">
        <f t="shared" si="49"/>
        <v>2</v>
      </c>
    </row>
    <row r="326" spans="1:9" x14ac:dyDescent="0.3">
      <c r="A326" s="66" t="e">
        <f>#REF!+1</f>
        <v>#REF!</v>
      </c>
      <c r="B326" s="66"/>
      <c r="C326" s="135" t="s">
        <v>348</v>
      </c>
      <c r="D326" s="62">
        <v>1</v>
      </c>
      <c r="E326" s="62">
        <v>0</v>
      </c>
      <c r="F326" s="62">
        <v>0</v>
      </c>
      <c r="G326" s="62">
        <v>0</v>
      </c>
      <c r="H326" s="62">
        <v>0</v>
      </c>
      <c r="I326" s="142">
        <f t="shared" si="49"/>
        <v>1</v>
      </c>
    </row>
    <row r="327" spans="1:9" x14ac:dyDescent="0.3">
      <c r="A327" s="66" t="e">
        <f t="shared" si="48"/>
        <v>#REF!</v>
      </c>
      <c r="B327" s="66"/>
      <c r="C327" s="135" t="s">
        <v>349</v>
      </c>
      <c r="D327" s="62">
        <v>0</v>
      </c>
      <c r="E327" s="62">
        <v>0</v>
      </c>
      <c r="F327" s="62">
        <v>0</v>
      </c>
      <c r="G327" s="62">
        <v>0</v>
      </c>
      <c r="H327" s="62">
        <v>1</v>
      </c>
      <c r="I327" s="142">
        <f t="shared" si="49"/>
        <v>1</v>
      </c>
    </row>
    <row r="328" spans="1:9" x14ac:dyDescent="0.3">
      <c r="A328" s="66" t="e">
        <f t="shared" si="48"/>
        <v>#REF!</v>
      </c>
      <c r="B328" s="66"/>
      <c r="C328" s="135" t="s">
        <v>350</v>
      </c>
      <c r="D328" s="62">
        <v>1</v>
      </c>
      <c r="E328" s="62">
        <v>0</v>
      </c>
      <c r="F328" s="62">
        <v>1</v>
      </c>
      <c r="G328" s="62">
        <v>0</v>
      </c>
      <c r="H328" s="62">
        <v>0</v>
      </c>
      <c r="I328" s="142">
        <f t="shared" si="49"/>
        <v>2</v>
      </c>
    </row>
    <row r="329" spans="1:9" x14ac:dyDescent="0.3">
      <c r="A329" s="66" t="e">
        <f t="shared" si="48"/>
        <v>#REF!</v>
      </c>
      <c r="B329" s="66"/>
      <c r="C329" s="135" t="s">
        <v>351</v>
      </c>
      <c r="D329" s="62">
        <v>0</v>
      </c>
      <c r="E329" s="62">
        <v>0</v>
      </c>
      <c r="F329" s="62">
        <v>0</v>
      </c>
      <c r="G329" s="62">
        <v>0</v>
      </c>
      <c r="H329" s="62">
        <v>1</v>
      </c>
      <c r="I329" s="142">
        <f t="shared" si="49"/>
        <v>1</v>
      </c>
    </row>
    <row r="330" spans="1:9" x14ac:dyDescent="0.3">
      <c r="A330" s="66" t="e">
        <f t="shared" si="48"/>
        <v>#REF!</v>
      </c>
      <c r="B330" s="66"/>
      <c r="C330" s="135" t="s">
        <v>352</v>
      </c>
      <c r="D330" s="62">
        <v>0</v>
      </c>
      <c r="E330" s="62">
        <v>0</v>
      </c>
      <c r="F330" s="62">
        <v>0</v>
      </c>
      <c r="G330" s="62">
        <v>0</v>
      </c>
      <c r="H330" s="62">
        <v>1</v>
      </c>
      <c r="I330" s="142">
        <f t="shared" si="49"/>
        <v>1</v>
      </c>
    </row>
    <row r="331" spans="1:9" x14ac:dyDescent="0.3">
      <c r="A331" s="66" t="e">
        <f t="shared" si="48"/>
        <v>#REF!</v>
      </c>
      <c r="B331" s="66"/>
      <c r="C331" s="135" t="s">
        <v>353</v>
      </c>
      <c r="D331" s="62">
        <v>0</v>
      </c>
      <c r="E331" s="62">
        <v>0</v>
      </c>
      <c r="F331" s="62">
        <v>0</v>
      </c>
      <c r="G331" s="62">
        <v>0</v>
      </c>
      <c r="H331" s="62">
        <v>1</v>
      </c>
      <c r="I331" s="142">
        <f t="shared" si="49"/>
        <v>1</v>
      </c>
    </row>
    <row r="332" spans="1:9" x14ac:dyDescent="0.3">
      <c r="A332" s="66" t="e">
        <f t="shared" si="48"/>
        <v>#REF!</v>
      </c>
      <c r="B332" s="66"/>
      <c r="C332" s="135" t="s">
        <v>354</v>
      </c>
      <c r="D332" s="62">
        <v>0</v>
      </c>
      <c r="E332" s="62">
        <v>0</v>
      </c>
      <c r="F332" s="62">
        <v>0</v>
      </c>
      <c r="G332" s="62">
        <v>0</v>
      </c>
      <c r="H332" s="62">
        <v>1</v>
      </c>
      <c r="I332" s="142">
        <f t="shared" si="49"/>
        <v>1</v>
      </c>
    </row>
    <row r="333" spans="1:9" ht="34.799999999999997" x14ac:dyDescent="0.3">
      <c r="A333" s="65"/>
      <c r="B333" s="65"/>
      <c r="C333" s="63" t="s">
        <v>355</v>
      </c>
      <c r="D333" s="144">
        <f>SUM(D334:D345)</f>
        <v>8</v>
      </c>
      <c r="E333" s="144">
        <f t="shared" ref="E333:I333" si="50">SUM(E334:E345)</f>
        <v>0</v>
      </c>
      <c r="F333" s="144">
        <f t="shared" si="50"/>
        <v>4</v>
      </c>
      <c r="G333" s="144">
        <f t="shared" si="50"/>
        <v>0</v>
      </c>
      <c r="H333" s="144">
        <f t="shared" si="50"/>
        <v>0</v>
      </c>
      <c r="I333" s="144">
        <f t="shared" si="50"/>
        <v>12</v>
      </c>
    </row>
    <row r="334" spans="1:9" x14ac:dyDescent="0.3">
      <c r="A334" s="66">
        <v>1</v>
      </c>
      <c r="B334" s="66"/>
      <c r="C334" s="135" t="s">
        <v>356</v>
      </c>
      <c r="D334" s="62">
        <v>1</v>
      </c>
      <c r="E334" s="62">
        <v>0</v>
      </c>
      <c r="F334" s="62">
        <v>0</v>
      </c>
      <c r="G334" s="62">
        <v>0</v>
      </c>
      <c r="H334" s="62">
        <v>0</v>
      </c>
      <c r="I334" s="142">
        <f t="shared" si="49"/>
        <v>1</v>
      </c>
    </row>
    <row r="335" spans="1:9" x14ac:dyDescent="0.3">
      <c r="A335" s="66">
        <f>A334+1</f>
        <v>2</v>
      </c>
      <c r="B335" s="66"/>
      <c r="C335" s="135" t="s">
        <v>357</v>
      </c>
      <c r="D335" s="62">
        <v>1</v>
      </c>
      <c r="E335" s="62">
        <v>0</v>
      </c>
      <c r="F335" s="62">
        <v>0</v>
      </c>
      <c r="G335" s="62">
        <v>0</v>
      </c>
      <c r="H335" s="62">
        <v>0</v>
      </c>
      <c r="I335" s="142">
        <f t="shared" si="49"/>
        <v>1</v>
      </c>
    </row>
    <row r="336" spans="1:9" x14ac:dyDescent="0.3">
      <c r="A336" s="66">
        <f t="shared" ref="A336:A345" si="51">A335+1</f>
        <v>3</v>
      </c>
      <c r="B336" s="66"/>
      <c r="C336" s="135" t="s">
        <v>358</v>
      </c>
      <c r="D336" s="62">
        <v>1</v>
      </c>
      <c r="E336" s="62">
        <v>0</v>
      </c>
      <c r="F336" s="62">
        <v>0</v>
      </c>
      <c r="G336" s="62">
        <v>0</v>
      </c>
      <c r="H336" s="62">
        <v>0</v>
      </c>
      <c r="I336" s="142">
        <f t="shared" si="49"/>
        <v>1</v>
      </c>
    </row>
    <row r="337" spans="1:9" x14ac:dyDescent="0.3">
      <c r="A337" s="66">
        <f t="shared" si="51"/>
        <v>4</v>
      </c>
      <c r="B337" s="66"/>
      <c r="C337" s="135" t="s">
        <v>359</v>
      </c>
      <c r="D337" s="62">
        <v>1</v>
      </c>
      <c r="E337" s="62">
        <v>0</v>
      </c>
      <c r="F337" s="62">
        <v>0</v>
      </c>
      <c r="G337" s="62">
        <v>0</v>
      </c>
      <c r="H337" s="62">
        <v>0</v>
      </c>
      <c r="I337" s="142">
        <f t="shared" si="49"/>
        <v>1</v>
      </c>
    </row>
    <row r="338" spans="1:9" x14ac:dyDescent="0.3">
      <c r="A338" s="66">
        <f t="shared" si="51"/>
        <v>5</v>
      </c>
      <c r="B338" s="66"/>
      <c r="C338" s="135" t="s">
        <v>360</v>
      </c>
      <c r="D338" s="62">
        <v>0</v>
      </c>
      <c r="E338" s="62">
        <v>0</v>
      </c>
      <c r="F338" s="62">
        <v>1</v>
      </c>
      <c r="G338" s="62">
        <v>0</v>
      </c>
      <c r="H338" s="62">
        <v>0</v>
      </c>
      <c r="I338" s="142">
        <f t="shared" si="49"/>
        <v>1</v>
      </c>
    </row>
    <row r="339" spans="1:9" x14ac:dyDescent="0.3">
      <c r="A339" s="66">
        <f t="shared" si="51"/>
        <v>6</v>
      </c>
      <c r="B339" s="66"/>
      <c r="C339" s="135" t="s">
        <v>361</v>
      </c>
      <c r="D339" s="62">
        <v>0</v>
      </c>
      <c r="E339" s="62">
        <v>0</v>
      </c>
      <c r="F339" s="62">
        <v>1</v>
      </c>
      <c r="G339" s="62">
        <v>0</v>
      </c>
      <c r="H339" s="62">
        <v>0</v>
      </c>
      <c r="I339" s="142">
        <f t="shared" si="49"/>
        <v>1</v>
      </c>
    </row>
    <row r="340" spans="1:9" x14ac:dyDescent="0.3">
      <c r="A340" s="66">
        <f t="shared" si="51"/>
        <v>7</v>
      </c>
      <c r="B340" s="66"/>
      <c r="C340" s="135" t="s">
        <v>362</v>
      </c>
      <c r="D340" s="62">
        <v>0</v>
      </c>
      <c r="E340" s="62">
        <v>0</v>
      </c>
      <c r="F340" s="62">
        <v>1</v>
      </c>
      <c r="G340" s="62">
        <v>0</v>
      </c>
      <c r="H340" s="62">
        <v>0</v>
      </c>
      <c r="I340" s="142">
        <f t="shared" si="49"/>
        <v>1</v>
      </c>
    </row>
    <row r="341" spans="1:9" x14ac:dyDescent="0.3">
      <c r="A341" s="66">
        <f t="shared" si="51"/>
        <v>8</v>
      </c>
      <c r="B341" s="66"/>
      <c r="C341" s="135" t="s">
        <v>363</v>
      </c>
      <c r="D341" s="62">
        <v>0</v>
      </c>
      <c r="E341" s="62">
        <v>0</v>
      </c>
      <c r="F341" s="62">
        <v>1</v>
      </c>
      <c r="G341" s="62">
        <v>0</v>
      </c>
      <c r="H341" s="62">
        <v>0</v>
      </c>
      <c r="I341" s="142">
        <f t="shared" si="49"/>
        <v>1</v>
      </c>
    </row>
    <row r="342" spans="1:9" x14ac:dyDescent="0.3">
      <c r="A342" s="66">
        <f t="shared" si="51"/>
        <v>9</v>
      </c>
      <c r="B342" s="66"/>
      <c r="C342" s="135" t="s">
        <v>364</v>
      </c>
      <c r="D342" s="62">
        <v>1</v>
      </c>
      <c r="E342" s="62">
        <v>0</v>
      </c>
      <c r="F342" s="62">
        <v>0</v>
      </c>
      <c r="G342" s="62">
        <v>0</v>
      </c>
      <c r="H342" s="62">
        <v>0</v>
      </c>
      <c r="I342" s="142">
        <f t="shared" si="49"/>
        <v>1</v>
      </c>
    </row>
    <row r="343" spans="1:9" x14ac:dyDescent="0.3">
      <c r="A343" s="66">
        <f t="shared" si="51"/>
        <v>10</v>
      </c>
      <c r="B343" s="66"/>
      <c r="C343" s="135" t="s">
        <v>365</v>
      </c>
      <c r="D343" s="62">
        <v>1</v>
      </c>
      <c r="E343" s="62">
        <v>0</v>
      </c>
      <c r="F343" s="62">
        <v>0</v>
      </c>
      <c r="G343" s="62">
        <v>0</v>
      </c>
      <c r="H343" s="62">
        <v>0</v>
      </c>
      <c r="I343" s="142">
        <f t="shared" si="49"/>
        <v>1</v>
      </c>
    </row>
    <row r="344" spans="1:9" x14ac:dyDescent="0.3">
      <c r="A344" s="66">
        <f t="shared" si="51"/>
        <v>11</v>
      </c>
      <c r="B344" s="66"/>
      <c r="C344" s="135" t="s">
        <v>366</v>
      </c>
      <c r="D344" s="62">
        <v>1</v>
      </c>
      <c r="E344" s="62">
        <v>0</v>
      </c>
      <c r="F344" s="62">
        <v>0</v>
      </c>
      <c r="G344" s="62">
        <v>0</v>
      </c>
      <c r="H344" s="62">
        <v>0</v>
      </c>
      <c r="I344" s="142">
        <f t="shared" si="49"/>
        <v>1</v>
      </c>
    </row>
    <row r="345" spans="1:9" x14ac:dyDescent="0.3">
      <c r="A345" s="66">
        <f t="shared" si="51"/>
        <v>12</v>
      </c>
      <c r="B345" s="66"/>
      <c r="C345" s="135" t="s">
        <v>367</v>
      </c>
      <c r="D345" s="62">
        <v>1</v>
      </c>
      <c r="E345" s="62">
        <v>0</v>
      </c>
      <c r="F345" s="62">
        <v>0</v>
      </c>
      <c r="G345" s="62">
        <v>0</v>
      </c>
      <c r="H345" s="62">
        <v>0</v>
      </c>
      <c r="I345" s="142">
        <f t="shared" si="49"/>
        <v>1</v>
      </c>
    </row>
  </sheetData>
  <autoFilter ref="A3:I345"/>
  <mergeCells count="52">
    <mergeCell ref="D302:D303"/>
    <mergeCell ref="H217:H219"/>
    <mergeCell ref="F204:F205"/>
    <mergeCell ref="F296:F297"/>
    <mergeCell ref="F298:F299"/>
    <mergeCell ref="F231:F233"/>
    <mergeCell ref="D294:D295"/>
    <mergeCell ref="F294:F295"/>
    <mergeCell ref="D296:D297"/>
    <mergeCell ref="D298:D299"/>
    <mergeCell ref="D300:D301"/>
    <mergeCell ref="D292:D293"/>
    <mergeCell ref="F292:F293"/>
    <mergeCell ref="F263:F264"/>
    <mergeCell ref="D249:D250"/>
    <mergeCell ref="D263:D264"/>
    <mergeCell ref="H179:H180"/>
    <mergeCell ref="H174:H175"/>
    <mergeCell ref="F300:F301"/>
    <mergeCell ref="F302:F303"/>
    <mergeCell ref="F249:F250"/>
    <mergeCell ref="H275:H277"/>
    <mergeCell ref="F48:F49"/>
    <mergeCell ref="F50:F51"/>
    <mergeCell ref="F64:F65"/>
    <mergeCell ref="D79:D80"/>
    <mergeCell ref="F79:F80"/>
    <mergeCell ref="D48:D49"/>
    <mergeCell ref="D50:D51"/>
    <mergeCell ref="D59:D60"/>
    <mergeCell ref="D64:D65"/>
    <mergeCell ref="D17:D18"/>
    <mergeCell ref="F17:F18"/>
    <mergeCell ref="H19:H20"/>
    <mergeCell ref="D29:D30"/>
    <mergeCell ref="F46:F47"/>
    <mergeCell ref="D46:D47"/>
    <mergeCell ref="A1:A2"/>
    <mergeCell ref="C1:C2"/>
    <mergeCell ref="D1:I1"/>
    <mergeCell ref="F5:F6"/>
    <mergeCell ref="D5:D7"/>
    <mergeCell ref="D231:D233"/>
    <mergeCell ref="D73:D74"/>
    <mergeCell ref="D82:D83"/>
    <mergeCell ref="D185:D186"/>
    <mergeCell ref="F185:F186"/>
    <mergeCell ref="D213:D214"/>
    <mergeCell ref="F82:F83"/>
    <mergeCell ref="F73:F74"/>
    <mergeCell ref="F177:F178"/>
    <mergeCell ref="D177:D17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109"/>
  <sheetViews>
    <sheetView zoomScale="96" zoomScaleNormal="96" zoomScaleSheetLayoutView="78" workbookViewId="0">
      <pane xSplit="2" ySplit="5" topLeftCell="P6" activePane="bottomRight" state="frozen"/>
      <selection activeCell="A39" sqref="A39"/>
      <selection pane="topRight" activeCell="A39" sqref="A39"/>
      <selection pane="bottomLeft" activeCell="A39" sqref="A39"/>
      <selection pane="bottomRight" activeCell="B6" sqref="B6"/>
    </sheetView>
  </sheetViews>
  <sheetFormatPr defaultColWidth="8.5546875" defaultRowHeight="13.8" x14ac:dyDescent="0.25"/>
  <cols>
    <col min="1" max="1" width="5.5546875" style="111" customWidth="1"/>
    <col min="2" max="2" width="46.44140625" style="111" customWidth="1"/>
    <col min="3" max="5" width="5.5546875" style="111" customWidth="1"/>
    <col min="6" max="6" width="5.88671875" style="111" customWidth="1"/>
    <col min="7" max="7" width="7.109375" style="111" customWidth="1"/>
    <col min="8" max="14" width="5.5546875" style="111" customWidth="1"/>
    <col min="15" max="25" width="11" style="111" customWidth="1"/>
    <col min="26" max="16384" width="8.5546875" style="111"/>
  </cols>
  <sheetData>
    <row r="1" spans="1:25" ht="33" customHeight="1" x14ac:dyDescent="0.25">
      <c r="A1" s="76"/>
      <c r="B1" s="76"/>
      <c r="C1" s="76"/>
      <c r="D1" s="76"/>
      <c r="E1" s="76"/>
      <c r="F1" s="76"/>
      <c r="G1" s="76"/>
      <c r="H1" s="76"/>
    </row>
    <row r="2" spans="1:25" ht="18" x14ac:dyDescent="0.35">
      <c r="A2" s="76"/>
      <c r="B2" s="112"/>
      <c r="C2" s="113"/>
      <c r="D2" s="76"/>
      <c r="E2" s="76"/>
      <c r="F2" s="76"/>
      <c r="G2" s="76"/>
      <c r="H2" s="76"/>
      <c r="I2" s="114"/>
      <c r="J2" s="114"/>
      <c r="K2" s="114"/>
      <c r="L2" s="114"/>
      <c r="M2" s="114"/>
      <c r="N2" s="114"/>
    </row>
    <row r="3" spans="1:25" ht="14.4" thickBot="1" x14ac:dyDescent="0.3">
      <c r="A3" s="76"/>
      <c r="B3" s="76"/>
      <c r="C3" s="115"/>
      <c r="D3" s="115"/>
      <c r="E3" s="115"/>
      <c r="F3" s="115"/>
      <c r="G3" s="115"/>
      <c r="H3" s="76"/>
    </row>
    <row r="4" spans="1:25" x14ac:dyDescent="0.25">
      <c r="A4" s="200" t="s">
        <v>1</v>
      </c>
      <c r="B4" s="202" t="s">
        <v>57</v>
      </c>
      <c r="C4" s="202" t="s">
        <v>64</v>
      </c>
      <c r="D4" s="202"/>
      <c r="E4" s="202"/>
      <c r="F4" s="202"/>
      <c r="G4" s="202"/>
      <c r="H4" s="202"/>
      <c r="I4" s="202" t="s">
        <v>86</v>
      </c>
      <c r="J4" s="202"/>
      <c r="K4" s="202"/>
      <c r="L4" s="202"/>
      <c r="M4" s="202"/>
      <c r="N4" s="202"/>
      <c r="O4" s="206" t="s">
        <v>3</v>
      </c>
      <c r="P4" s="206" t="s">
        <v>2</v>
      </c>
      <c r="Q4" s="208" t="s">
        <v>4</v>
      </c>
      <c r="R4" s="210" t="s">
        <v>5</v>
      </c>
      <c r="S4" s="211"/>
      <c r="T4" s="211"/>
      <c r="U4" s="211"/>
      <c r="V4" s="211"/>
      <c r="W4" s="211"/>
      <c r="X4" s="212"/>
      <c r="Y4" s="204" t="s">
        <v>10</v>
      </c>
    </row>
    <row r="5" spans="1:25" ht="15" thickBot="1" x14ac:dyDescent="0.3">
      <c r="A5" s="201"/>
      <c r="B5" s="203"/>
      <c r="C5" s="15" t="s">
        <v>65</v>
      </c>
      <c r="D5" s="15" t="s">
        <v>66</v>
      </c>
      <c r="E5" s="15" t="s">
        <v>67</v>
      </c>
      <c r="F5" s="15" t="s">
        <v>68</v>
      </c>
      <c r="G5" s="15" t="s">
        <v>69</v>
      </c>
      <c r="H5" s="15" t="s">
        <v>0</v>
      </c>
      <c r="I5" s="15" t="s">
        <v>87</v>
      </c>
      <c r="J5" s="15" t="s">
        <v>88</v>
      </c>
      <c r="K5" s="15" t="s">
        <v>89</v>
      </c>
      <c r="L5" s="15" t="s">
        <v>90</v>
      </c>
      <c r="M5" s="15" t="s">
        <v>91</v>
      </c>
      <c r="N5" s="15" t="s">
        <v>0</v>
      </c>
      <c r="O5" s="207"/>
      <c r="P5" s="207"/>
      <c r="Q5" s="209"/>
      <c r="R5" s="18" t="s">
        <v>92</v>
      </c>
      <c r="S5" s="18" t="s">
        <v>93</v>
      </c>
      <c r="T5" s="18" t="s">
        <v>94</v>
      </c>
      <c r="U5" s="18" t="s">
        <v>95</v>
      </c>
      <c r="V5" s="18" t="s">
        <v>96</v>
      </c>
      <c r="W5" s="18" t="s">
        <v>97</v>
      </c>
      <c r="X5" s="18" t="s">
        <v>98</v>
      </c>
      <c r="Y5" s="205"/>
    </row>
    <row r="6" spans="1:25" ht="83.25" customHeight="1" x14ac:dyDescent="0.25">
      <c r="A6" s="116"/>
      <c r="B6" s="124" t="s">
        <v>514</v>
      </c>
      <c r="C6" s="4">
        <f>SUM(C7:C13)</f>
        <v>200</v>
      </c>
      <c r="D6" s="4">
        <f t="shared" ref="D6:M6" si="0">SUM(D7:D13)</f>
        <v>28</v>
      </c>
      <c r="E6" s="4">
        <f t="shared" si="0"/>
        <v>101</v>
      </c>
      <c r="F6" s="4">
        <f t="shared" ref="F6:K6" si="1">SUM(F7:F13)</f>
        <v>17</v>
      </c>
      <c r="G6" s="4">
        <f t="shared" si="1"/>
        <v>104</v>
      </c>
      <c r="H6" s="4">
        <f t="shared" si="1"/>
        <v>450</v>
      </c>
      <c r="I6" s="4">
        <f t="shared" si="1"/>
        <v>2200</v>
      </c>
      <c r="J6" s="4">
        <f t="shared" si="1"/>
        <v>224</v>
      </c>
      <c r="K6" s="4">
        <f t="shared" si="1"/>
        <v>505</v>
      </c>
      <c r="L6" s="4">
        <f t="shared" si="0"/>
        <v>85</v>
      </c>
      <c r="M6" s="4">
        <f t="shared" si="0"/>
        <v>416</v>
      </c>
      <c r="N6" s="4">
        <f>SUM(N7:N13)</f>
        <v>3430</v>
      </c>
      <c r="O6" s="19"/>
      <c r="P6" s="20"/>
      <c r="Q6" s="21">
        <f>SUM(Q7:Q13)</f>
        <v>181.79</v>
      </c>
      <c r="R6" s="117"/>
      <c r="S6" s="118"/>
      <c r="T6" s="118"/>
      <c r="U6" s="119"/>
      <c r="V6" s="118"/>
      <c r="W6" s="120"/>
      <c r="X6" s="120"/>
      <c r="Y6" s="28">
        <f>SUM(Y7:Y13)</f>
        <v>1025.049</v>
      </c>
    </row>
    <row r="7" spans="1:25" ht="20.399999999999999" x14ac:dyDescent="0.25">
      <c r="A7" s="168">
        <v>1</v>
      </c>
      <c r="B7" s="26" t="s">
        <v>123</v>
      </c>
      <c r="C7" s="16">
        <f>'2.3. ФТ'!D4</f>
        <v>10</v>
      </c>
      <c r="D7" s="16">
        <f>'2.3. ФТ'!E4</f>
        <v>1</v>
      </c>
      <c r="E7" s="16">
        <f>'2.3. ФТ'!F4</f>
        <v>4</v>
      </c>
      <c r="F7" s="16">
        <f>'2.3. ФТ'!G4</f>
        <v>1</v>
      </c>
      <c r="G7" s="16">
        <f>'2.3. ФТ'!H4</f>
        <v>2</v>
      </c>
      <c r="H7" s="17">
        <f t="shared" ref="H7" si="2">SUM(C7:G7)</f>
        <v>18</v>
      </c>
      <c r="I7" s="22">
        <f t="shared" ref="I7" si="3">C7*11</f>
        <v>110</v>
      </c>
      <c r="J7" s="22">
        <f t="shared" ref="J7" si="4">D7*8</f>
        <v>8</v>
      </c>
      <c r="K7" s="22">
        <f t="shared" ref="K7" si="5">E7*5</f>
        <v>20</v>
      </c>
      <c r="L7" s="22">
        <f t="shared" ref="L7" si="6">F7*5</f>
        <v>5</v>
      </c>
      <c r="M7" s="22">
        <f t="shared" ref="M7" si="7">G7*4</f>
        <v>8</v>
      </c>
      <c r="N7" s="22">
        <f t="shared" ref="N7" si="8">SUM(I7:M7)</f>
        <v>151</v>
      </c>
      <c r="O7" s="23" t="s">
        <v>58</v>
      </c>
      <c r="P7" s="24">
        <v>53</v>
      </c>
      <c r="Q7" s="25">
        <f t="shared" ref="Q7" si="9">N7*P7/1000</f>
        <v>8.0030000000000001</v>
      </c>
      <c r="R7" s="121">
        <v>1</v>
      </c>
      <c r="S7" s="121">
        <v>1.07</v>
      </c>
      <c r="T7" s="121">
        <v>1.05</v>
      </c>
      <c r="U7" s="121">
        <v>0.85</v>
      </c>
      <c r="V7" s="121">
        <v>1</v>
      </c>
      <c r="W7" s="121">
        <v>1.1499999999999999</v>
      </c>
      <c r="X7" s="122">
        <v>0.97</v>
      </c>
      <c r="Y7" s="123">
        <f t="shared" ref="Y7:Y9" si="10">ROUND(5.17*POWER(Q7,0.94)*R7*S7*T7*U7*V7*W7*X7,3)</f>
        <v>38.905000000000001</v>
      </c>
    </row>
    <row r="8" spans="1:25" ht="20.399999999999999" x14ac:dyDescent="0.25">
      <c r="A8" s="168">
        <v>2</v>
      </c>
      <c r="B8" s="26" t="s">
        <v>122</v>
      </c>
      <c r="C8" s="16">
        <f>'2.3. ФТ'!D24</f>
        <v>41</v>
      </c>
      <c r="D8" s="16">
        <f>'2.3. ФТ'!E24</f>
        <v>0</v>
      </c>
      <c r="E8" s="16">
        <f>'2.3. ФТ'!F24</f>
        <v>39</v>
      </c>
      <c r="F8" s="16">
        <f>'2.3. ФТ'!G24</f>
        <v>0</v>
      </c>
      <c r="G8" s="16">
        <f>'2.3. ФТ'!H24</f>
        <v>3</v>
      </c>
      <c r="H8" s="17">
        <f t="shared" ref="H8" si="11">SUM(C8:G8)</f>
        <v>83</v>
      </c>
      <c r="I8" s="22">
        <f t="shared" ref="I8" si="12">C8*11</f>
        <v>451</v>
      </c>
      <c r="J8" s="22">
        <f t="shared" ref="J8" si="13">D8*8</f>
        <v>0</v>
      </c>
      <c r="K8" s="22">
        <f t="shared" ref="K8" si="14">E8*5</f>
        <v>195</v>
      </c>
      <c r="L8" s="22">
        <f t="shared" ref="L8" si="15">F8*5</f>
        <v>0</v>
      </c>
      <c r="M8" s="22">
        <f t="shared" ref="M8" si="16">G8*4</f>
        <v>12</v>
      </c>
      <c r="N8" s="22">
        <f t="shared" ref="N8" si="17">SUM(I8:M8)</f>
        <v>658</v>
      </c>
      <c r="O8" s="23" t="s">
        <v>58</v>
      </c>
      <c r="P8" s="24">
        <v>53</v>
      </c>
      <c r="Q8" s="25">
        <f t="shared" ref="Q8" si="18">N8*P8/1000</f>
        <v>34.874000000000002</v>
      </c>
      <c r="R8" s="121">
        <v>1</v>
      </c>
      <c r="S8" s="121">
        <v>1.07</v>
      </c>
      <c r="T8" s="121">
        <v>1.05</v>
      </c>
      <c r="U8" s="121">
        <v>1.1499999999999999</v>
      </c>
      <c r="V8" s="121">
        <v>1</v>
      </c>
      <c r="W8" s="121">
        <v>1.1499999999999999</v>
      </c>
      <c r="X8" s="122">
        <v>0.97</v>
      </c>
      <c r="Y8" s="123">
        <f t="shared" si="10"/>
        <v>209.982</v>
      </c>
    </row>
    <row r="9" spans="1:25" ht="20.399999999999999" x14ac:dyDescent="0.25">
      <c r="A9" s="168">
        <v>3</v>
      </c>
      <c r="B9" s="26" t="s">
        <v>124</v>
      </c>
      <c r="C9" s="16">
        <f>'2.3. ФТ'!D90</f>
        <v>61</v>
      </c>
      <c r="D9" s="16">
        <f>'2.3. ФТ'!E90</f>
        <v>26</v>
      </c>
      <c r="E9" s="16">
        <f>'2.3. ФТ'!F90</f>
        <v>24</v>
      </c>
      <c r="F9" s="16">
        <f>'2.3. ФТ'!G90</f>
        <v>0</v>
      </c>
      <c r="G9" s="16">
        <f>'2.3. ФТ'!H90</f>
        <v>14</v>
      </c>
      <c r="H9" s="17">
        <f t="shared" ref="H9" si="19">SUM(C9:G9)</f>
        <v>125</v>
      </c>
      <c r="I9" s="22">
        <f t="shared" ref="I9" si="20">C9*11</f>
        <v>671</v>
      </c>
      <c r="J9" s="22">
        <f t="shared" ref="J9" si="21">D9*8</f>
        <v>208</v>
      </c>
      <c r="K9" s="22">
        <f t="shared" ref="K9" si="22">E9*5</f>
        <v>120</v>
      </c>
      <c r="L9" s="22">
        <f t="shared" ref="L9" si="23">F9*5</f>
        <v>0</v>
      </c>
      <c r="M9" s="22">
        <f t="shared" ref="M9" si="24">G9*4</f>
        <v>56</v>
      </c>
      <c r="N9" s="22">
        <f t="shared" ref="N9" si="25">SUM(I9:M9)</f>
        <v>1055</v>
      </c>
      <c r="O9" s="23" t="s">
        <v>58</v>
      </c>
      <c r="P9" s="24">
        <v>53</v>
      </c>
      <c r="Q9" s="25">
        <f t="shared" ref="Q9" si="26">N9*P9/1000</f>
        <v>55.914999999999999</v>
      </c>
      <c r="R9" s="121">
        <v>1</v>
      </c>
      <c r="S9" s="121">
        <v>1.07</v>
      </c>
      <c r="T9" s="121">
        <v>1.05</v>
      </c>
      <c r="U9" s="121">
        <v>1.1499999999999999</v>
      </c>
      <c r="V9" s="121">
        <v>1</v>
      </c>
      <c r="W9" s="121">
        <v>1</v>
      </c>
      <c r="X9" s="122">
        <v>1</v>
      </c>
      <c r="Y9" s="123">
        <f t="shared" si="10"/>
        <v>293.38499999999999</v>
      </c>
    </row>
    <row r="10" spans="1:25" ht="20.399999999999999" x14ac:dyDescent="0.25">
      <c r="A10" s="168">
        <v>4</v>
      </c>
      <c r="B10" s="26" t="s">
        <v>125</v>
      </c>
      <c r="C10" s="16">
        <f>'2.3. ФТ'!D166</f>
        <v>51</v>
      </c>
      <c r="D10" s="16">
        <f>'2.3. ФТ'!E166</f>
        <v>1</v>
      </c>
      <c r="E10" s="16">
        <f>'2.3. ФТ'!F166</f>
        <v>23</v>
      </c>
      <c r="F10" s="16">
        <f>'2.3. ФТ'!G166</f>
        <v>16</v>
      </c>
      <c r="G10" s="16">
        <f>'2.3. ФТ'!H166</f>
        <v>59</v>
      </c>
      <c r="H10" s="17">
        <f t="shared" ref="H10" si="27">SUM(C10:G10)</f>
        <v>150</v>
      </c>
      <c r="I10" s="22">
        <f t="shared" ref="I10" si="28">C10*11</f>
        <v>561</v>
      </c>
      <c r="J10" s="22">
        <f t="shared" ref="J10" si="29">D10*8</f>
        <v>8</v>
      </c>
      <c r="K10" s="22">
        <f t="shared" ref="K10" si="30">E10*5</f>
        <v>115</v>
      </c>
      <c r="L10" s="22">
        <f t="shared" ref="L10" si="31">F10*5</f>
        <v>80</v>
      </c>
      <c r="M10" s="22">
        <f t="shared" ref="M10" si="32">G10*4</f>
        <v>236</v>
      </c>
      <c r="N10" s="22">
        <f t="shared" ref="N10" si="33">SUM(I10:M10)</f>
        <v>1000</v>
      </c>
      <c r="O10" s="23" t="s">
        <v>58</v>
      </c>
      <c r="P10" s="24">
        <v>53</v>
      </c>
      <c r="Q10" s="25">
        <f t="shared" ref="Q10" si="34">N10*P10/1000</f>
        <v>53</v>
      </c>
      <c r="R10" s="121">
        <v>1</v>
      </c>
      <c r="S10" s="121">
        <v>1.07</v>
      </c>
      <c r="T10" s="121">
        <v>1.05</v>
      </c>
      <c r="U10" s="121">
        <v>1.1499999999999999</v>
      </c>
      <c r="V10" s="121">
        <v>1</v>
      </c>
      <c r="W10" s="121">
        <v>1.1499999999999999</v>
      </c>
      <c r="X10" s="122">
        <v>0.97</v>
      </c>
      <c r="Y10" s="123">
        <f t="shared" ref="Y10" si="35">ROUND(5.17*POWER(Q10,0.94)*R10*S10*T10*U10*V10*W10*X10,3)</f>
        <v>311.20800000000003</v>
      </c>
    </row>
    <row r="11" spans="1:25" ht="20.399999999999999" x14ac:dyDescent="0.25">
      <c r="A11" s="168">
        <v>5</v>
      </c>
      <c r="B11" s="26" t="s">
        <v>126</v>
      </c>
      <c r="C11" s="16">
        <f>'2.3. ФТ'!D291</f>
        <v>6</v>
      </c>
      <c r="D11" s="16">
        <f>'2.3. ФТ'!E291</f>
        <v>0</v>
      </c>
      <c r="E11" s="16">
        <f>'2.3. ФТ'!F291</f>
        <v>6</v>
      </c>
      <c r="F11" s="16">
        <f>'2.3. ФТ'!G291</f>
        <v>0</v>
      </c>
      <c r="G11" s="16">
        <f>'2.3. ФТ'!H291</f>
        <v>0</v>
      </c>
      <c r="H11" s="17">
        <f t="shared" ref="H11" si="36">SUM(C11:G11)</f>
        <v>12</v>
      </c>
      <c r="I11" s="22">
        <f t="shared" ref="I11" si="37">C11*11</f>
        <v>66</v>
      </c>
      <c r="J11" s="22">
        <f t="shared" ref="J11" si="38">D11*8</f>
        <v>0</v>
      </c>
      <c r="K11" s="22">
        <f t="shared" ref="K11" si="39">E11*5</f>
        <v>30</v>
      </c>
      <c r="L11" s="22">
        <f t="shared" ref="L11" si="40">F11*5</f>
        <v>0</v>
      </c>
      <c r="M11" s="22">
        <f t="shared" ref="M11" si="41">G11*4</f>
        <v>0</v>
      </c>
      <c r="N11" s="22">
        <f t="shared" ref="N11" si="42">SUM(I11:M11)</f>
        <v>96</v>
      </c>
      <c r="O11" s="23" t="s">
        <v>58</v>
      </c>
      <c r="P11" s="24">
        <v>53</v>
      </c>
      <c r="Q11" s="25">
        <f t="shared" ref="Q11" si="43">N11*P11/1000</f>
        <v>5.0880000000000001</v>
      </c>
      <c r="R11" s="121">
        <v>1</v>
      </c>
      <c r="S11" s="121">
        <v>1.07</v>
      </c>
      <c r="T11" s="121">
        <v>1.05</v>
      </c>
      <c r="U11" s="121">
        <v>1</v>
      </c>
      <c r="V11" s="121">
        <v>1</v>
      </c>
      <c r="W11" s="121">
        <v>1.1499999999999999</v>
      </c>
      <c r="X11" s="122">
        <v>1</v>
      </c>
      <c r="Y11" s="123">
        <f t="shared" ref="Y11" si="44">ROUND(5.17*POWER(Q11,0.94)*R11*S11*T11*U11*V11*W11*X11,3)</f>
        <v>30.826000000000001</v>
      </c>
    </row>
    <row r="12" spans="1:25" ht="26.4" x14ac:dyDescent="0.25">
      <c r="A12" s="168">
        <v>6</v>
      </c>
      <c r="B12" s="61" t="s">
        <v>127</v>
      </c>
      <c r="C12" s="16">
        <f>'2.3. ФТ'!D304</f>
        <v>23</v>
      </c>
      <c r="D12" s="16">
        <f>'2.3. ФТ'!E304</f>
        <v>0</v>
      </c>
      <c r="E12" s="16">
        <f>'2.3. ФТ'!F304</f>
        <v>1</v>
      </c>
      <c r="F12" s="16">
        <f>'2.3. ФТ'!G304</f>
        <v>0</v>
      </c>
      <c r="G12" s="16">
        <f>'2.3. ФТ'!H304</f>
        <v>26</v>
      </c>
      <c r="H12" s="17">
        <f t="shared" ref="H12" si="45">SUM(C12:G12)</f>
        <v>50</v>
      </c>
      <c r="I12" s="22">
        <f t="shared" ref="I12" si="46">C12*11</f>
        <v>253</v>
      </c>
      <c r="J12" s="22">
        <f t="shared" ref="J12" si="47">D12*8</f>
        <v>0</v>
      </c>
      <c r="K12" s="22">
        <f t="shared" ref="K12" si="48">E12*5</f>
        <v>5</v>
      </c>
      <c r="L12" s="22">
        <f t="shared" ref="L12" si="49">F12*5</f>
        <v>0</v>
      </c>
      <c r="M12" s="22">
        <f t="shared" ref="M12" si="50">G12*4</f>
        <v>104</v>
      </c>
      <c r="N12" s="22">
        <f t="shared" ref="N12" si="51">SUM(I12:M12)</f>
        <v>362</v>
      </c>
      <c r="O12" s="23" t="s">
        <v>58</v>
      </c>
      <c r="P12" s="24">
        <v>53</v>
      </c>
      <c r="Q12" s="25">
        <f t="shared" ref="Q12" si="52">N12*P12/1000</f>
        <v>19.186</v>
      </c>
      <c r="R12" s="121">
        <v>1</v>
      </c>
      <c r="S12" s="121">
        <v>1.07</v>
      </c>
      <c r="T12" s="121">
        <v>1.05</v>
      </c>
      <c r="U12" s="121">
        <v>1</v>
      </c>
      <c r="V12" s="121">
        <v>1</v>
      </c>
      <c r="W12" s="121">
        <v>1.1499999999999999</v>
      </c>
      <c r="X12" s="122">
        <v>1</v>
      </c>
      <c r="Y12" s="123">
        <f t="shared" ref="Y12" si="53">ROUND(5.17*POWER(Q12,0.94)*R12*S12*T12*U12*V12*W12*X12,3)</f>
        <v>107.34099999999999</v>
      </c>
    </row>
    <row r="13" spans="1:25" ht="27" thickBot="1" x14ac:dyDescent="0.3">
      <c r="A13" s="169">
        <v>7</v>
      </c>
      <c r="B13" s="170" t="s">
        <v>128</v>
      </c>
      <c r="C13" s="171">
        <f>'2.3. ФТ'!D333</f>
        <v>8</v>
      </c>
      <c r="D13" s="171">
        <f>'2.3. ФТ'!E333</f>
        <v>0</v>
      </c>
      <c r="E13" s="171">
        <f>'2.3. ФТ'!F333</f>
        <v>4</v>
      </c>
      <c r="F13" s="171">
        <f>'2.3. ФТ'!G333</f>
        <v>0</v>
      </c>
      <c r="G13" s="171">
        <f>'2.3. ФТ'!H333</f>
        <v>0</v>
      </c>
      <c r="H13" s="172">
        <f t="shared" ref="H13" si="54">SUM(C13:G13)</f>
        <v>12</v>
      </c>
      <c r="I13" s="173">
        <f t="shared" ref="I13" si="55">C13*11</f>
        <v>88</v>
      </c>
      <c r="J13" s="173">
        <f t="shared" ref="J13" si="56">D13*8</f>
        <v>0</v>
      </c>
      <c r="K13" s="173">
        <f t="shared" ref="K13" si="57">E13*5</f>
        <v>20</v>
      </c>
      <c r="L13" s="173">
        <f t="shared" ref="L13" si="58">F13*5</f>
        <v>0</v>
      </c>
      <c r="M13" s="173">
        <f t="shared" ref="M13" si="59">G13*4</f>
        <v>0</v>
      </c>
      <c r="N13" s="173">
        <f t="shared" ref="N13" si="60">SUM(I13:M13)</f>
        <v>108</v>
      </c>
      <c r="O13" s="174" t="s">
        <v>58</v>
      </c>
      <c r="P13" s="175">
        <v>53</v>
      </c>
      <c r="Q13" s="176">
        <f t="shared" ref="Q13" si="61">N13*P13/1000</f>
        <v>5.7240000000000002</v>
      </c>
      <c r="R13" s="177">
        <v>1</v>
      </c>
      <c r="S13" s="177">
        <v>1.07</v>
      </c>
      <c r="T13" s="177">
        <v>1.05</v>
      </c>
      <c r="U13" s="177">
        <v>1</v>
      </c>
      <c r="V13" s="177">
        <v>1</v>
      </c>
      <c r="W13" s="177">
        <v>1.1499999999999999</v>
      </c>
      <c r="X13" s="178">
        <v>0.97</v>
      </c>
      <c r="Y13" s="179">
        <f t="shared" ref="Y13" si="62">ROUND(5.17*POWER(Q13,0.94)*R13*S13*T13*U13*V13*W13*X13,3)</f>
        <v>33.402000000000001</v>
      </c>
    </row>
    <row r="14" spans="1:25" ht="45" customHeight="1" x14ac:dyDescent="0.25">
      <c r="A14" s="76"/>
      <c r="B14" s="76"/>
      <c r="C14" s="76"/>
      <c r="D14" s="76"/>
      <c r="E14" s="76"/>
      <c r="F14" s="76"/>
      <c r="G14" s="76"/>
      <c r="H14" s="76"/>
    </row>
    <row r="15" spans="1:25" x14ac:dyDescent="0.25">
      <c r="A15" s="76"/>
      <c r="B15" s="76"/>
      <c r="C15" s="76"/>
      <c r="D15" s="76"/>
      <c r="E15" s="76"/>
      <c r="F15" s="76"/>
      <c r="G15" s="76"/>
      <c r="H15" s="76"/>
    </row>
    <row r="16" spans="1:25" x14ac:dyDescent="0.25">
      <c r="A16" s="76"/>
      <c r="B16" s="76"/>
      <c r="C16" s="76"/>
      <c r="D16" s="76"/>
      <c r="E16" s="76"/>
      <c r="F16" s="76"/>
      <c r="G16" s="76"/>
      <c r="H16" s="76"/>
    </row>
    <row r="17" spans="1:24" x14ac:dyDescent="0.25">
      <c r="A17" s="76"/>
      <c r="B17" s="76"/>
      <c r="C17" s="76"/>
      <c r="D17" s="76"/>
      <c r="E17" s="76"/>
      <c r="F17" s="76"/>
      <c r="G17" s="76"/>
      <c r="H17" s="76"/>
    </row>
    <row r="18" spans="1:24" x14ac:dyDescent="0.25">
      <c r="A18" s="76"/>
      <c r="B18" s="76"/>
      <c r="C18" s="76"/>
      <c r="D18" s="76"/>
      <c r="E18" s="76"/>
      <c r="F18" s="76"/>
      <c r="G18" s="76"/>
      <c r="H18" s="76"/>
      <c r="R18" s="76"/>
      <c r="S18" s="76"/>
      <c r="T18" s="76"/>
      <c r="U18" s="76"/>
      <c r="V18" s="76"/>
      <c r="W18" s="76"/>
      <c r="X18" s="76"/>
    </row>
    <row r="19" spans="1:24" x14ac:dyDescent="0.25">
      <c r="A19" s="76"/>
      <c r="B19" s="76"/>
      <c r="C19" s="76"/>
      <c r="D19" s="76"/>
      <c r="E19" s="76"/>
      <c r="F19" s="76"/>
      <c r="G19" s="76"/>
      <c r="H19" s="76"/>
      <c r="R19" s="76"/>
      <c r="S19" s="76"/>
      <c r="T19" s="76"/>
      <c r="U19" s="76"/>
      <c r="V19" s="76"/>
      <c r="W19" s="76"/>
      <c r="X19" s="76"/>
    </row>
    <row r="20" spans="1:24" x14ac:dyDescent="0.25">
      <c r="A20" s="76"/>
      <c r="B20" s="76"/>
      <c r="C20" s="76"/>
      <c r="D20" s="76"/>
      <c r="E20" s="76"/>
      <c r="F20" s="76"/>
      <c r="G20" s="76"/>
      <c r="H20" s="76"/>
      <c r="R20" s="76"/>
      <c r="S20" s="76"/>
      <c r="T20" s="76"/>
      <c r="U20" s="76"/>
      <c r="V20" s="76"/>
      <c r="W20" s="76"/>
      <c r="X20" s="76"/>
    </row>
    <row r="21" spans="1:24" x14ac:dyDescent="0.25">
      <c r="A21" s="76"/>
      <c r="B21" s="76"/>
      <c r="C21" s="76"/>
      <c r="D21" s="76"/>
      <c r="E21" s="76"/>
      <c r="F21" s="76"/>
      <c r="G21" s="76"/>
      <c r="H21" s="76"/>
      <c r="R21" s="76"/>
      <c r="S21" s="76"/>
      <c r="T21" s="76"/>
      <c r="U21" s="76"/>
      <c r="V21" s="76"/>
      <c r="W21" s="76"/>
      <c r="X21" s="76"/>
    </row>
    <row r="22" spans="1:24" x14ac:dyDescent="0.25">
      <c r="A22" s="76"/>
      <c r="B22" s="76"/>
      <c r="C22" s="76"/>
      <c r="D22" s="76"/>
      <c r="E22" s="76"/>
      <c r="F22" s="76"/>
      <c r="G22" s="76"/>
      <c r="H22" s="76"/>
      <c r="R22" s="76"/>
      <c r="S22" s="76"/>
      <c r="T22" s="76"/>
      <c r="U22" s="76"/>
      <c r="V22" s="76"/>
      <c r="W22" s="76"/>
      <c r="X22" s="76"/>
    </row>
    <row r="23" spans="1:24" x14ac:dyDescent="0.25">
      <c r="A23" s="76"/>
      <c r="B23" s="76"/>
      <c r="C23" s="76"/>
      <c r="D23" s="76"/>
      <c r="E23" s="76"/>
      <c r="F23" s="76"/>
      <c r="G23" s="76"/>
      <c r="H23" s="76"/>
      <c r="R23" s="76"/>
      <c r="S23" s="76"/>
      <c r="T23" s="76"/>
      <c r="U23" s="76"/>
      <c r="V23" s="76"/>
      <c r="W23" s="76"/>
      <c r="X23" s="76"/>
    </row>
    <row r="24" spans="1:24" x14ac:dyDescent="0.25">
      <c r="A24" s="76"/>
      <c r="B24" s="76"/>
      <c r="C24" s="76"/>
      <c r="D24" s="76"/>
      <c r="E24" s="76"/>
      <c r="F24" s="76"/>
      <c r="G24" s="76"/>
      <c r="H24" s="76"/>
      <c r="R24" s="76"/>
      <c r="S24" s="76"/>
      <c r="T24" s="76"/>
      <c r="U24" s="76"/>
      <c r="V24" s="76"/>
      <c r="W24" s="76"/>
      <c r="X24" s="76"/>
    </row>
    <row r="25" spans="1:24" x14ac:dyDescent="0.25">
      <c r="A25" s="76"/>
      <c r="B25" s="76"/>
      <c r="C25" s="76"/>
      <c r="D25" s="76"/>
      <c r="E25" s="76"/>
      <c r="F25" s="76"/>
      <c r="G25" s="76"/>
      <c r="H25" s="76"/>
    </row>
    <row r="26" spans="1:24" x14ac:dyDescent="0.25">
      <c r="A26" s="76"/>
      <c r="B26" s="76"/>
      <c r="C26" s="76"/>
      <c r="D26" s="76"/>
      <c r="E26" s="76"/>
      <c r="F26" s="76"/>
      <c r="G26" s="76"/>
      <c r="H26" s="76"/>
    </row>
    <row r="27" spans="1:24" x14ac:dyDescent="0.25">
      <c r="A27" s="76"/>
      <c r="B27" s="76"/>
      <c r="C27" s="76"/>
      <c r="D27" s="76"/>
      <c r="E27" s="76"/>
      <c r="F27" s="76"/>
      <c r="G27" s="76"/>
      <c r="H27" s="76"/>
    </row>
    <row r="28" spans="1:24" x14ac:dyDescent="0.25">
      <c r="A28" s="76"/>
      <c r="B28" s="76"/>
      <c r="C28" s="76"/>
      <c r="D28" s="76"/>
      <c r="E28" s="76"/>
      <c r="F28" s="76"/>
      <c r="G28" s="76"/>
      <c r="H28" s="76"/>
    </row>
    <row r="29" spans="1:24" x14ac:dyDescent="0.25">
      <c r="A29" s="76"/>
      <c r="B29" s="76"/>
      <c r="C29" s="76"/>
      <c r="D29" s="76"/>
      <c r="E29" s="76"/>
      <c r="F29" s="76"/>
      <c r="G29" s="76"/>
      <c r="H29" s="76"/>
    </row>
    <row r="30" spans="1:24" x14ac:dyDescent="0.25">
      <c r="A30" s="76"/>
      <c r="B30" s="76"/>
      <c r="C30" s="76"/>
      <c r="D30" s="76"/>
      <c r="E30" s="76"/>
      <c r="F30" s="76"/>
      <c r="G30" s="76"/>
      <c r="H30" s="76"/>
    </row>
    <row r="31" spans="1:24" x14ac:dyDescent="0.25">
      <c r="A31" s="76"/>
      <c r="B31" s="76"/>
      <c r="C31" s="76"/>
      <c r="D31" s="76"/>
      <c r="E31" s="76"/>
      <c r="F31" s="76"/>
      <c r="G31" s="76"/>
      <c r="H31" s="76"/>
    </row>
    <row r="32" spans="1:24" x14ac:dyDescent="0.25">
      <c r="A32" s="76"/>
      <c r="B32" s="76"/>
      <c r="C32" s="76"/>
      <c r="D32" s="76"/>
      <c r="E32" s="76"/>
      <c r="F32" s="76"/>
      <c r="G32" s="76"/>
      <c r="H32" s="76"/>
    </row>
    <row r="33" spans="1:8" x14ac:dyDescent="0.25">
      <c r="A33" s="76"/>
      <c r="B33" s="76"/>
      <c r="C33" s="76"/>
      <c r="D33" s="76"/>
      <c r="E33" s="76"/>
      <c r="F33" s="76"/>
      <c r="G33" s="76"/>
      <c r="H33" s="76"/>
    </row>
    <row r="34" spans="1:8" x14ac:dyDescent="0.25">
      <c r="A34" s="76"/>
      <c r="B34" s="76"/>
      <c r="C34" s="76"/>
      <c r="D34" s="76"/>
      <c r="E34" s="76"/>
      <c r="F34" s="76"/>
      <c r="G34" s="76"/>
      <c r="H34" s="76"/>
    </row>
    <row r="35" spans="1:8" x14ac:dyDescent="0.25">
      <c r="A35" s="76"/>
      <c r="B35" s="76"/>
      <c r="C35" s="76"/>
      <c r="D35" s="76"/>
      <c r="E35" s="76"/>
      <c r="F35" s="76"/>
      <c r="G35" s="76"/>
      <c r="H35" s="76"/>
    </row>
    <row r="36" spans="1:8" x14ac:dyDescent="0.25">
      <c r="A36" s="76"/>
      <c r="B36" s="76"/>
      <c r="C36" s="76"/>
      <c r="D36" s="76"/>
      <c r="E36" s="76"/>
      <c r="F36" s="76"/>
      <c r="G36" s="76"/>
      <c r="H36" s="76"/>
    </row>
    <row r="37" spans="1:8" x14ac:dyDescent="0.25">
      <c r="A37" s="76"/>
      <c r="B37" s="76"/>
      <c r="C37" s="76"/>
      <c r="D37" s="76"/>
      <c r="E37" s="76"/>
      <c r="F37" s="76"/>
      <c r="G37" s="76"/>
      <c r="H37" s="76"/>
    </row>
    <row r="38" spans="1:8" x14ac:dyDescent="0.25">
      <c r="A38" s="76"/>
      <c r="B38" s="76"/>
      <c r="C38" s="76"/>
      <c r="D38" s="76"/>
      <c r="E38" s="76"/>
      <c r="F38" s="76"/>
      <c r="G38" s="76"/>
      <c r="H38" s="76"/>
    </row>
    <row r="39" spans="1:8" x14ac:dyDescent="0.25">
      <c r="A39" s="76"/>
      <c r="B39" s="76"/>
      <c r="C39" s="76"/>
      <c r="D39" s="76"/>
      <c r="E39" s="76"/>
      <c r="F39" s="76"/>
      <c r="G39" s="76"/>
      <c r="H39" s="76"/>
    </row>
    <row r="40" spans="1:8" x14ac:dyDescent="0.25">
      <c r="A40" s="76"/>
      <c r="B40" s="76"/>
      <c r="C40" s="76"/>
      <c r="D40" s="76"/>
      <c r="E40" s="76"/>
      <c r="F40" s="76"/>
      <c r="G40" s="76"/>
      <c r="H40" s="76"/>
    </row>
    <row r="41" spans="1:8" x14ac:dyDescent="0.25">
      <c r="A41" s="76"/>
      <c r="B41" s="76"/>
      <c r="C41" s="76"/>
      <c r="D41" s="76"/>
      <c r="E41" s="76"/>
      <c r="F41" s="76"/>
      <c r="G41" s="76"/>
      <c r="H41" s="76"/>
    </row>
    <row r="42" spans="1:8" x14ac:dyDescent="0.25">
      <c r="A42" s="76"/>
      <c r="B42" s="76"/>
      <c r="C42" s="76"/>
      <c r="D42" s="76"/>
      <c r="E42" s="76"/>
      <c r="F42" s="76"/>
      <c r="G42" s="76"/>
      <c r="H42" s="76"/>
    </row>
    <row r="43" spans="1:8" x14ac:dyDescent="0.25">
      <c r="A43" s="76"/>
      <c r="B43" s="76"/>
      <c r="C43" s="76"/>
      <c r="D43" s="76"/>
      <c r="E43" s="76"/>
      <c r="F43" s="76"/>
      <c r="G43" s="76"/>
      <c r="H43" s="76"/>
    </row>
    <row r="44" spans="1:8" x14ac:dyDescent="0.25">
      <c r="A44" s="76"/>
      <c r="B44" s="76"/>
      <c r="C44" s="76"/>
      <c r="D44" s="76"/>
      <c r="E44" s="76"/>
      <c r="F44" s="76"/>
      <c r="G44" s="76"/>
      <c r="H44" s="76"/>
    </row>
    <row r="45" spans="1:8" x14ac:dyDescent="0.25">
      <c r="A45" s="76"/>
      <c r="B45" s="76"/>
      <c r="C45" s="76"/>
      <c r="D45" s="76"/>
      <c r="E45" s="76"/>
      <c r="F45" s="76"/>
      <c r="G45" s="76"/>
      <c r="H45" s="76"/>
    </row>
    <row r="46" spans="1:8" x14ac:dyDescent="0.25">
      <c r="A46" s="76"/>
      <c r="B46" s="76"/>
      <c r="C46" s="76"/>
      <c r="D46" s="76"/>
      <c r="E46" s="76"/>
      <c r="F46" s="76"/>
      <c r="G46" s="76"/>
      <c r="H46" s="76"/>
    </row>
    <row r="47" spans="1:8" x14ac:dyDescent="0.25">
      <c r="A47" s="76"/>
      <c r="B47" s="76"/>
      <c r="C47" s="76"/>
      <c r="D47" s="76"/>
      <c r="E47" s="76"/>
      <c r="F47" s="76"/>
      <c r="G47" s="76"/>
      <c r="H47" s="76"/>
    </row>
    <row r="48" spans="1:8" x14ac:dyDescent="0.25">
      <c r="A48" s="76"/>
      <c r="B48" s="76"/>
      <c r="C48" s="76"/>
      <c r="D48" s="76"/>
      <c r="E48" s="76"/>
      <c r="F48" s="76"/>
      <c r="G48" s="76"/>
      <c r="H48" s="76"/>
    </row>
    <row r="49" spans="1:8" x14ac:dyDescent="0.25">
      <c r="A49" s="76"/>
      <c r="B49" s="76"/>
      <c r="C49" s="76"/>
      <c r="D49" s="76"/>
      <c r="E49" s="76"/>
      <c r="F49" s="76"/>
      <c r="G49" s="76"/>
      <c r="H49" s="76"/>
    </row>
    <row r="50" spans="1:8" x14ac:dyDescent="0.25">
      <c r="A50" s="76"/>
      <c r="B50" s="76"/>
      <c r="C50" s="76"/>
      <c r="D50" s="76"/>
      <c r="E50" s="76"/>
      <c r="F50" s="76"/>
      <c r="G50" s="76"/>
      <c r="H50" s="76"/>
    </row>
    <row r="51" spans="1:8" x14ac:dyDescent="0.25">
      <c r="A51" s="76"/>
      <c r="B51" s="76"/>
      <c r="C51" s="76"/>
      <c r="D51" s="76"/>
      <c r="E51" s="76"/>
      <c r="F51" s="76"/>
      <c r="G51" s="76"/>
      <c r="H51" s="76"/>
    </row>
    <row r="52" spans="1:8" x14ac:dyDescent="0.25">
      <c r="A52" s="76"/>
      <c r="B52" s="76"/>
      <c r="C52" s="76"/>
      <c r="D52" s="76"/>
      <c r="E52" s="76"/>
      <c r="F52" s="76"/>
      <c r="G52" s="76"/>
      <c r="H52" s="76"/>
    </row>
    <row r="53" spans="1:8" x14ac:dyDescent="0.25">
      <c r="A53" s="76"/>
      <c r="B53" s="76"/>
      <c r="C53" s="76"/>
      <c r="D53" s="76"/>
      <c r="E53" s="76"/>
      <c r="F53" s="76"/>
      <c r="G53" s="76"/>
      <c r="H53" s="76"/>
    </row>
    <row r="54" spans="1:8" x14ac:dyDescent="0.25">
      <c r="A54" s="76"/>
      <c r="B54" s="76"/>
      <c r="C54" s="76"/>
      <c r="D54" s="76"/>
      <c r="E54" s="76"/>
      <c r="F54" s="76"/>
      <c r="G54" s="76"/>
      <c r="H54" s="76"/>
    </row>
    <row r="55" spans="1:8" x14ac:dyDescent="0.25">
      <c r="A55" s="76"/>
      <c r="B55" s="76"/>
      <c r="C55" s="76"/>
      <c r="D55" s="76"/>
      <c r="E55" s="76"/>
      <c r="F55" s="76"/>
      <c r="G55" s="76"/>
      <c r="H55" s="76"/>
    </row>
    <row r="56" spans="1:8" x14ac:dyDescent="0.25">
      <c r="A56" s="76"/>
      <c r="B56" s="76"/>
      <c r="C56" s="76"/>
      <c r="D56" s="76"/>
      <c r="E56" s="76"/>
      <c r="F56" s="76"/>
      <c r="G56" s="76"/>
      <c r="H56" s="76"/>
    </row>
    <row r="57" spans="1:8" x14ac:dyDescent="0.25">
      <c r="A57" s="76"/>
      <c r="B57" s="76"/>
      <c r="C57" s="76"/>
      <c r="D57" s="76"/>
      <c r="E57" s="76"/>
      <c r="F57" s="76"/>
      <c r="G57" s="76"/>
      <c r="H57" s="76"/>
    </row>
    <row r="58" spans="1:8" x14ac:dyDescent="0.25">
      <c r="A58" s="76"/>
      <c r="B58" s="76"/>
      <c r="C58" s="76"/>
      <c r="D58" s="76"/>
      <c r="E58" s="76"/>
      <c r="F58" s="76"/>
      <c r="G58" s="76"/>
      <c r="H58" s="76"/>
    </row>
    <row r="59" spans="1:8" x14ac:dyDescent="0.25">
      <c r="A59" s="76"/>
      <c r="B59" s="76"/>
      <c r="C59" s="76"/>
      <c r="D59" s="76"/>
      <c r="E59" s="76"/>
      <c r="F59" s="76"/>
      <c r="G59" s="76"/>
      <c r="H59" s="76"/>
    </row>
    <row r="60" spans="1:8" x14ac:dyDescent="0.25">
      <c r="A60" s="76"/>
      <c r="B60" s="76"/>
      <c r="C60" s="76"/>
      <c r="D60" s="76"/>
      <c r="E60" s="76"/>
      <c r="F60" s="76"/>
      <c r="G60" s="76"/>
      <c r="H60" s="76"/>
    </row>
    <row r="61" spans="1:8" x14ac:dyDescent="0.25">
      <c r="A61" s="76"/>
      <c r="B61" s="76"/>
      <c r="C61" s="76"/>
      <c r="D61" s="76"/>
      <c r="E61" s="76"/>
      <c r="F61" s="76"/>
      <c r="G61" s="76"/>
      <c r="H61" s="76"/>
    </row>
    <row r="62" spans="1:8" x14ac:dyDescent="0.25">
      <c r="A62" s="76"/>
      <c r="B62" s="76"/>
      <c r="C62" s="76"/>
      <c r="D62" s="76"/>
      <c r="E62" s="76"/>
      <c r="F62" s="76"/>
      <c r="G62" s="76"/>
      <c r="H62" s="76"/>
    </row>
    <row r="63" spans="1:8" x14ac:dyDescent="0.25">
      <c r="A63" s="76"/>
      <c r="B63" s="76"/>
      <c r="C63" s="76"/>
      <c r="D63" s="76"/>
      <c r="E63" s="76"/>
      <c r="F63" s="76"/>
      <c r="G63" s="76"/>
      <c r="H63" s="76"/>
    </row>
    <row r="64" spans="1:8" x14ac:dyDescent="0.25">
      <c r="A64" s="76"/>
      <c r="B64" s="76"/>
      <c r="C64" s="76"/>
      <c r="D64" s="76"/>
      <c r="E64" s="76"/>
      <c r="F64" s="76"/>
      <c r="G64" s="76"/>
      <c r="H64" s="76"/>
    </row>
    <row r="65" spans="1:8" x14ac:dyDescent="0.25">
      <c r="A65" s="76"/>
      <c r="B65" s="76"/>
      <c r="C65" s="76"/>
      <c r="D65" s="76"/>
      <c r="E65" s="76"/>
      <c r="F65" s="76"/>
      <c r="G65" s="76"/>
      <c r="H65" s="76"/>
    </row>
    <row r="66" spans="1:8" x14ac:dyDescent="0.25">
      <c r="A66" s="76"/>
      <c r="B66" s="76"/>
      <c r="C66" s="76"/>
      <c r="D66" s="76"/>
      <c r="E66" s="76"/>
      <c r="F66" s="76"/>
      <c r="G66" s="76"/>
      <c r="H66" s="76"/>
    </row>
    <row r="67" spans="1:8" x14ac:dyDescent="0.25">
      <c r="A67" s="76"/>
      <c r="B67" s="76"/>
      <c r="C67" s="76"/>
      <c r="D67" s="76"/>
      <c r="E67" s="76"/>
      <c r="F67" s="76"/>
      <c r="G67" s="76"/>
      <c r="H67" s="76"/>
    </row>
    <row r="68" spans="1:8" x14ac:dyDescent="0.25">
      <c r="A68" s="76"/>
      <c r="B68" s="76"/>
      <c r="C68" s="76"/>
      <c r="D68" s="76"/>
      <c r="E68" s="76"/>
      <c r="F68" s="76"/>
      <c r="G68" s="76"/>
      <c r="H68" s="76"/>
    </row>
    <row r="69" spans="1:8" x14ac:dyDescent="0.25">
      <c r="A69" s="76"/>
      <c r="B69" s="76"/>
      <c r="C69" s="76"/>
      <c r="D69" s="76"/>
      <c r="E69" s="76"/>
      <c r="F69" s="76"/>
      <c r="G69" s="76"/>
      <c r="H69" s="76"/>
    </row>
    <row r="70" spans="1:8" x14ac:dyDescent="0.25">
      <c r="A70" s="76"/>
      <c r="B70" s="76"/>
      <c r="C70" s="76"/>
      <c r="D70" s="76"/>
      <c r="E70" s="76"/>
      <c r="F70" s="76"/>
      <c r="G70" s="76"/>
      <c r="H70" s="76"/>
    </row>
    <row r="71" spans="1:8" x14ac:dyDescent="0.25">
      <c r="A71" s="76"/>
      <c r="B71" s="76"/>
      <c r="C71" s="76"/>
      <c r="D71" s="76"/>
      <c r="E71" s="76"/>
      <c r="F71" s="76"/>
      <c r="G71" s="76"/>
      <c r="H71" s="76"/>
    </row>
    <row r="72" spans="1:8" x14ac:dyDescent="0.25">
      <c r="A72" s="76"/>
      <c r="B72" s="76"/>
      <c r="C72" s="76"/>
      <c r="D72" s="76"/>
      <c r="E72" s="76"/>
      <c r="F72" s="76"/>
      <c r="G72" s="76"/>
      <c r="H72" s="76"/>
    </row>
    <row r="73" spans="1:8" ht="79.5" customHeight="1" x14ac:dyDescent="0.25">
      <c r="A73" s="76"/>
      <c r="B73" s="76"/>
      <c r="C73" s="76"/>
      <c r="D73" s="76"/>
      <c r="E73" s="76"/>
      <c r="F73" s="76"/>
      <c r="G73" s="76"/>
      <c r="H73" s="76"/>
    </row>
    <row r="74" spans="1:8" x14ac:dyDescent="0.25">
      <c r="A74" s="76"/>
      <c r="B74" s="76"/>
      <c r="C74" s="76"/>
      <c r="D74" s="76"/>
      <c r="E74" s="76"/>
      <c r="F74" s="76"/>
      <c r="G74" s="76"/>
      <c r="H74" s="76"/>
    </row>
    <row r="75" spans="1:8" x14ac:dyDescent="0.25">
      <c r="A75" s="76"/>
      <c r="B75" s="76"/>
      <c r="C75" s="76"/>
      <c r="D75" s="76"/>
      <c r="E75" s="76"/>
      <c r="F75" s="76"/>
      <c r="G75" s="76"/>
      <c r="H75" s="76"/>
    </row>
    <row r="76" spans="1:8" x14ac:dyDescent="0.25">
      <c r="A76" s="76"/>
      <c r="B76" s="76"/>
      <c r="C76" s="76"/>
      <c r="D76" s="76"/>
      <c r="E76" s="76"/>
      <c r="F76" s="76"/>
      <c r="G76" s="76"/>
      <c r="H76" s="76"/>
    </row>
    <row r="77" spans="1:8" x14ac:dyDescent="0.25">
      <c r="A77" s="76"/>
      <c r="B77" s="76"/>
      <c r="C77" s="76"/>
      <c r="D77" s="76"/>
      <c r="E77" s="76"/>
      <c r="F77" s="76"/>
      <c r="G77" s="76"/>
      <c r="H77" s="76"/>
    </row>
    <row r="78" spans="1:8" x14ac:dyDescent="0.25">
      <c r="A78" s="76"/>
      <c r="B78" s="76"/>
      <c r="C78" s="76"/>
      <c r="D78" s="76"/>
      <c r="E78" s="76"/>
      <c r="F78" s="76"/>
      <c r="G78" s="76"/>
      <c r="H78" s="76"/>
    </row>
    <row r="79" spans="1:8" x14ac:dyDescent="0.25">
      <c r="A79" s="76"/>
      <c r="B79" s="76"/>
      <c r="C79" s="76"/>
      <c r="D79" s="76"/>
      <c r="E79" s="76"/>
      <c r="F79" s="76"/>
      <c r="G79" s="76"/>
      <c r="H79" s="76"/>
    </row>
    <row r="80" spans="1:8" x14ac:dyDescent="0.25">
      <c r="A80" s="76"/>
      <c r="B80" s="76"/>
      <c r="C80" s="76"/>
      <c r="D80" s="76"/>
      <c r="E80" s="76"/>
      <c r="F80" s="76"/>
      <c r="G80" s="76"/>
      <c r="H80" s="76"/>
    </row>
    <row r="81" spans="1:8" x14ac:dyDescent="0.25">
      <c r="A81" s="76"/>
      <c r="B81" s="76"/>
      <c r="C81" s="76"/>
      <c r="D81" s="76"/>
      <c r="E81" s="76"/>
      <c r="F81" s="76"/>
      <c r="G81" s="76"/>
      <c r="H81" s="76"/>
    </row>
    <row r="82" spans="1:8" x14ac:dyDescent="0.25">
      <c r="A82" s="76"/>
      <c r="B82" s="76"/>
      <c r="C82" s="76"/>
      <c r="D82" s="76"/>
      <c r="E82" s="76"/>
      <c r="F82" s="76"/>
      <c r="G82" s="76"/>
      <c r="H82" s="76"/>
    </row>
    <row r="83" spans="1:8" x14ac:dyDescent="0.25">
      <c r="A83" s="76"/>
      <c r="B83" s="76"/>
      <c r="C83" s="76"/>
      <c r="D83" s="76"/>
      <c r="E83" s="76"/>
      <c r="F83" s="76"/>
      <c r="G83" s="76"/>
      <c r="H83" s="76"/>
    </row>
    <row r="84" spans="1:8" x14ac:dyDescent="0.25">
      <c r="A84" s="76"/>
      <c r="B84" s="76"/>
      <c r="C84" s="76"/>
      <c r="D84" s="76"/>
      <c r="E84" s="76"/>
      <c r="F84" s="76"/>
      <c r="G84" s="76"/>
      <c r="H84" s="76"/>
    </row>
    <row r="85" spans="1:8" x14ac:dyDescent="0.25">
      <c r="A85" s="76"/>
      <c r="B85" s="76"/>
      <c r="C85" s="76"/>
      <c r="D85" s="76"/>
      <c r="E85" s="76"/>
      <c r="F85" s="76"/>
      <c r="G85" s="76"/>
      <c r="H85" s="76"/>
    </row>
    <row r="86" spans="1:8" x14ac:dyDescent="0.25">
      <c r="A86" s="76"/>
      <c r="B86" s="76"/>
      <c r="C86" s="76"/>
      <c r="D86" s="76"/>
      <c r="E86" s="76"/>
      <c r="F86" s="76"/>
      <c r="G86" s="76"/>
      <c r="H86" s="76"/>
    </row>
    <row r="87" spans="1:8" x14ac:dyDescent="0.25">
      <c r="A87" s="76"/>
      <c r="B87" s="76"/>
      <c r="C87" s="76"/>
      <c r="D87" s="76"/>
      <c r="E87" s="76"/>
      <c r="F87" s="76"/>
      <c r="G87" s="76"/>
      <c r="H87" s="76"/>
    </row>
    <row r="88" spans="1:8" x14ac:dyDescent="0.25">
      <c r="A88" s="76"/>
      <c r="B88" s="76"/>
      <c r="C88" s="76"/>
      <c r="D88" s="76"/>
      <c r="E88" s="76"/>
      <c r="F88" s="76"/>
      <c r="G88" s="76"/>
      <c r="H88" s="76"/>
    </row>
    <row r="89" spans="1:8" x14ac:dyDescent="0.25">
      <c r="A89" s="76"/>
      <c r="B89" s="76"/>
      <c r="C89" s="76"/>
      <c r="D89" s="76"/>
      <c r="E89" s="76"/>
      <c r="F89" s="76"/>
      <c r="G89" s="76"/>
      <c r="H89" s="76"/>
    </row>
    <row r="90" spans="1:8" x14ac:dyDescent="0.25">
      <c r="A90" s="76"/>
      <c r="B90" s="76"/>
      <c r="C90" s="76"/>
      <c r="D90" s="76"/>
      <c r="E90" s="76"/>
      <c r="F90" s="76"/>
      <c r="G90" s="76"/>
      <c r="H90" s="76"/>
    </row>
    <row r="91" spans="1:8" x14ac:dyDescent="0.25">
      <c r="A91" s="76"/>
      <c r="B91" s="76"/>
      <c r="C91" s="76"/>
      <c r="D91" s="76"/>
      <c r="E91" s="76"/>
      <c r="F91" s="76"/>
      <c r="G91" s="76"/>
      <c r="H91" s="76"/>
    </row>
    <row r="92" spans="1:8" x14ac:dyDescent="0.25">
      <c r="A92" s="76"/>
      <c r="B92" s="76"/>
      <c r="C92" s="76"/>
      <c r="D92" s="76"/>
      <c r="E92" s="76"/>
      <c r="F92" s="76"/>
      <c r="G92" s="76"/>
      <c r="H92" s="76"/>
    </row>
    <row r="93" spans="1:8" x14ac:dyDescent="0.25">
      <c r="A93" s="76"/>
      <c r="B93" s="76"/>
      <c r="C93" s="76"/>
      <c r="D93" s="76"/>
      <c r="E93" s="76"/>
      <c r="F93" s="76"/>
      <c r="G93" s="76"/>
      <c r="H93" s="76"/>
    </row>
    <row r="94" spans="1:8" x14ac:dyDescent="0.25">
      <c r="A94" s="76"/>
      <c r="B94" s="76"/>
      <c r="C94" s="76"/>
      <c r="D94" s="76"/>
      <c r="E94" s="76"/>
      <c r="F94" s="76"/>
      <c r="G94" s="76"/>
      <c r="H94" s="76"/>
    </row>
    <row r="95" spans="1:8" x14ac:dyDescent="0.25">
      <c r="A95" s="76"/>
      <c r="B95" s="76"/>
      <c r="C95" s="76"/>
      <c r="D95" s="76"/>
      <c r="E95" s="76"/>
      <c r="F95" s="76"/>
      <c r="G95" s="76"/>
      <c r="H95" s="76"/>
    </row>
    <row r="96" spans="1:8" x14ac:dyDescent="0.25">
      <c r="A96" s="76"/>
      <c r="B96" s="76"/>
      <c r="C96" s="76"/>
      <c r="D96" s="76"/>
      <c r="E96" s="76"/>
      <c r="F96" s="76"/>
      <c r="G96" s="76"/>
      <c r="H96" s="76"/>
    </row>
    <row r="97" spans="1:8" x14ac:dyDescent="0.25">
      <c r="A97" s="76"/>
      <c r="B97" s="76"/>
      <c r="C97" s="76"/>
      <c r="D97" s="76"/>
      <c r="E97" s="76"/>
      <c r="F97" s="76"/>
      <c r="G97" s="76"/>
      <c r="H97" s="76"/>
    </row>
    <row r="98" spans="1:8" x14ac:dyDescent="0.25">
      <c r="A98" s="76"/>
      <c r="B98" s="76"/>
      <c r="C98" s="76"/>
      <c r="D98" s="76"/>
      <c r="E98" s="76"/>
      <c r="F98" s="76"/>
      <c r="G98" s="76"/>
      <c r="H98" s="76"/>
    </row>
    <row r="99" spans="1:8" x14ac:dyDescent="0.25">
      <c r="A99" s="76"/>
      <c r="B99" s="76"/>
      <c r="C99" s="76"/>
      <c r="D99" s="76"/>
      <c r="E99" s="76"/>
      <c r="F99" s="76"/>
      <c r="G99" s="76"/>
      <c r="H99" s="76"/>
    </row>
    <row r="100" spans="1:8" x14ac:dyDescent="0.25">
      <c r="A100" s="76"/>
      <c r="B100" s="76"/>
      <c r="C100" s="76"/>
      <c r="D100" s="76"/>
      <c r="E100" s="76"/>
      <c r="F100" s="76"/>
      <c r="G100" s="76"/>
      <c r="H100" s="76"/>
    </row>
    <row r="101" spans="1:8" x14ac:dyDescent="0.25">
      <c r="A101" s="76"/>
      <c r="B101" s="76"/>
      <c r="C101" s="76"/>
      <c r="D101" s="76"/>
      <c r="E101" s="76"/>
      <c r="F101" s="76"/>
      <c r="G101" s="76"/>
      <c r="H101" s="76"/>
    </row>
    <row r="102" spans="1:8" x14ac:dyDescent="0.25">
      <c r="A102" s="76"/>
      <c r="B102" s="76"/>
      <c r="C102" s="76"/>
      <c r="D102" s="76"/>
      <c r="E102" s="76"/>
      <c r="F102" s="76"/>
      <c r="G102" s="76"/>
      <c r="H102" s="76"/>
    </row>
    <row r="103" spans="1:8" x14ac:dyDescent="0.25">
      <c r="A103" s="76"/>
      <c r="B103" s="76"/>
      <c r="C103" s="76"/>
      <c r="D103" s="76"/>
      <c r="E103" s="76"/>
      <c r="F103" s="76"/>
      <c r="G103" s="76"/>
      <c r="H103" s="76"/>
    </row>
    <row r="104" spans="1:8" x14ac:dyDescent="0.25">
      <c r="A104" s="76"/>
      <c r="B104" s="76"/>
      <c r="C104" s="76"/>
      <c r="D104" s="76"/>
      <c r="E104" s="76"/>
      <c r="F104" s="76"/>
      <c r="G104" s="76"/>
      <c r="H104" s="76"/>
    </row>
    <row r="105" spans="1:8" x14ac:dyDescent="0.25">
      <c r="A105" s="76"/>
      <c r="B105" s="76"/>
      <c r="C105" s="76"/>
      <c r="D105" s="76"/>
      <c r="E105" s="76"/>
      <c r="F105" s="76"/>
      <c r="G105" s="76"/>
      <c r="H105" s="76"/>
    </row>
    <row r="106" spans="1:8" x14ac:dyDescent="0.25">
      <c r="A106" s="76"/>
      <c r="B106" s="76"/>
      <c r="C106" s="76"/>
      <c r="D106" s="76"/>
      <c r="E106" s="76"/>
      <c r="F106" s="76"/>
      <c r="G106" s="76"/>
      <c r="H106" s="76"/>
    </row>
    <row r="107" spans="1:8" x14ac:dyDescent="0.25">
      <c r="A107" s="76"/>
      <c r="B107" s="76"/>
      <c r="C107" s="76"/>
      <c r="D107" s="76"/>
      <c r="E107" s="76"/>
      <c r="F107" s="76"/>
      <c r="G107" s="76"/>
      <c r="H107" s="76"/>
    </row>
    <row r="108" spans="1:8" x14ac:dyDescent="0.25">
      <c r="A108" s="76"/>
      <c r="B108" s="76"/>
      <c r="C108" s="76"/>
      <c r="D108" s="76"/>
      <c r="E108" s="76"/>
      <c r="F108" s="76"/>
      <c r="G108" s="76"/>
      <c r="H108" s="76"/>
    </row>
    <row r="109" spans="1:8" x14ac:dyDescent="0.25">
      <c r="A109" s="76"/>
      <c r="B109" s="76"/>
      <c r="C109" s="76"/>
      <c r="D109" s="76"/>
      <c r="E109" s="76"/>
      <c r="F109" s="76"/>
      <c r="G109" s="76"/>
      <c r="H109" s="76"/>
    </row>
  </sheetData>
  <mergeCells count="9">
    <mergeCell ref="A4:A5"/>
    <mergeCell ref="B4:B5"/>
    <mergeCell ref="Y4:Y5"/>
    <mergeCell ref="C4:H4"/>
    <mergeCell ref="I4:N4"/>
    <mergeCell ref="O4:O5"/>
    <mergeCell ref="P4:P5"/>
    <mergeCell ref="Q4:Q5"/>
    <mergeCell ref="R4:X4"/>
  </mergeCells>
  <pageMargins left="0.7" right="0.7" top="0.75" bottom="0.75" header="0.3" footer="0.3"/>
  <pageSetup paperSize="9" fitToHeight="2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zoomScale="84" zoomScaleNormal="84" workbookViewId="0">
      <selection activeCell="I7" sqref="I7"/>
    </sheetView>
  </sheetViews>
  <sheetFormatPr defaultColWidth="9.109375" defaultRowHeight="15.6" x14ac:dyDescent="0.3"/>
  <cols>
    <col min="1" max="1" width="5.109375" style="30" customWidth="1"/>
    <col min="2" max="2" width="50.5546875" style="30" customWidth="1"/>
    <col min="3" max="6" width="19.5546875" style="30" customWidth="1"/>
    <col min="7" max="7" width="24.44140625" style="30" customWidth="1"/>
    <col min="8" max="8" width="9.109375" style="30"/>
    <col min="9" max="9" width="9" style="30" bestFit="1" customWidth="1"/>
    <col min="10" max="16384" width="9.109375" style="30"/>
  </cols>
  <sheetData>
    <row r="1" spans="1:10" ht="43.5" customHeight="1" x14ac:dyDescent="0.3">
      <c r="A1" s="29"/>
      <c r="B1" s="213" t="s">
        <v>514</v>
      </c>
      <c r="C1" s="213"/>
      <c r="D1" s="213"/>
      <c r="E1" s="213"/>
      <c r="F1" s="213"/>
      <c r="G1" s="213"/>
      <c r="H1" s="29"/>
      <c r="I1" s="29"/>
      <c r="J1" s="29"/>
    </row>
    <row r="3" spans="1:10" ht="16.2" x14ac:dyDescent="0.35">
      <c r="A3" s="31"/>
      <c r="B3" s="32" t="s">
        <v>15</v>
      </c>
      <c r="C3" s="31"/>
      <c r="D3" s="31"/>
      <c r="E3" s="31"/>
      <c r="F3" s="31"/>
    </row>
    <row r="4" spans="1:10" ht="16.2" thickBot="1" x14ac:dyDescent="0.35">
      <c r="A4" s="31"/>
      <c r="B4" s="31"/>
      <c r="C4" s="31"/>
      <c r="D4" s="31"/>
      <c r="E4" s="31"/>
      <c r="F4" s="31"/>
    </row>
    <row r="5" spans="1:10" ht="43.5" customHeight="1" x14ac:dyDescent="0.3">
      <c r="A5" s="33" t="s">
        <v>11</v>
      </c>
      <c r="B5" s="34" t="s">
        <v>28</v>
      </c>
      <c r="C5" s="34" t="s">
        <v>12</v>
      </c>
      <c r="D5" s="34" t="s">
        <v>61</v>
      </c>
      <c r="E5" s="34" t="s">
        <v>13</v>
      </c>
      <c r="F5" s="35" t="s">
        <v>14</v>
      </c>
    </row>
    <row r="6" spans="1:10" ht="16.2" thickBot="1" x14ac:dyDescent="0.35">
      <c r="A6" s="36">
        <v>1</v>
      </c>
      <c r="B6" s="37">
        <v>78300</v>
      </c>
      <c r="C6" s="37">
        <v>1.05</v>
      </c>
      <c r="D6" s="37">
        <v>0.65</v>
      </c>
      <c r="E6" s="148">
        <f>ROUND(1.039*1.024*1.0175*(1+12/12*0.023)*(1+9/12*0.0185),3)</f>
        <v>1.123</v>
      </c>
      <c r="F6" s="38">
        <f>ROUND(B6*C6/D6*E6,2)</f>
        <v>142042.22</v>
      </c>
    </row>
    <row r="7" spans="1:10" x14ac:dyDescent="0.3">
      <c r="A7" s="31"/>
      <c r="B7" s="31"/>
      <c r="C7" s="31"/>
      <c r="D7" s="31"/>
      <c r="E7" s="31"/>
      <c r="F7" s="31"/>
    </row>
    <row r="8" spans="1:10" x14ac:dyDescent="0.3">
      <c r="A8" s="31"/>
      <c r="B8" s="31" t="s">
        <v>63</v>
      </c>
      <c r="C8" s="39">
        <v>270</v>
      </c>
      <c r="D8" s="31"/>
      <c r="E8" s="31"/>
      <c r="F8" s="31"/>
    </row>
    <row r="9" spans="1:10" x14ac:dyDescent="0.3">
      <c r="A9" s="31"/>
      <c r="B9" s="40" t="s">
        <v>84</v>
      </c>
      <c r="C9" s="72">
        <f>ROUND(C8/366*12,2)</f>
        <v>8.85</v>
      </c>
      <c r="D9" s="31"/>
      <c r="E9" s="31"/>
      <c r="F9" s="31"/>
    </row>
    <row r="10" spans="1:10" x14ac:dyDescent="0.3">
      <c r="A10" s="31"/>
      <c r="B10" s="41" t="s">
        <v>85</v>
      </c>
      <c r="C10" s="31">
        <f>ROUND('2.4 Трудоемкость'!Y6/C9,2)</f>
        <v>115.82</v>
      </c>
      <c r="D10" s="31"/>
      <c r="E10" s="31"/>
      <c r="F10" s="31"/>
    </row>
    <row r="11" spans="1:10" x14ac:dyDescent="0.3">
      <c r="A11" s="31"/>
      <c r="B11" s="31"/>
      <c r="C11" s="31"/>
      <c r="D11" s="31"/>
      <c r="E11" s="31"/>
      <c r="F11" s="31"/>
    </row>
    <row r="12" spans="1:10" ht="18" customHeight="1" x14ac:dyDescent="0.35">
      <c r="A12" s="31"/>
      <c r="B12" s="214" t="s">
        <v>16</v>
      </c>
      <c r="C12" s="214"/>
      <c r="D12" s="214"/>
      <c r="E12" s="214"/>
      <c r="F12" s="214"/>
      <c r="G12" s="214"/>
    </row>
    <row r="13" spans="1:10" ht="16.2" thickBot="1" x14ac:dyDescent="0.35">
      <c r="A13" s="31"/>
      <c r="B13" s="31"/>
      <c r="C13" s="31"/>
      <c r="D13" s="31"/>
      <c r="E13" s="31"/>
      <c r="F13" s="31"/>
    </row>
    <row r="14" spans="1:10" ht="49.2" x14ac:dyDescent="0.3">
      <c r="A14" s="42" t="s">
        <v>11</v>
      </c>
      <c r="B14" s="43" t="s">
        <v>6</v>
      </c>
      <c r="C14" s="43" t="s">
        <v>508</v>
      </c>
      <c r="D14" s="43" t="s">
        <v>509</v>
      </c>
      <c r="E14" s="43" t="s">
        <v>510</v>
      </c>
      <c r="F14" s="43" t="s">
        <v>511</v>
      </c>
      <c r="G14" s="44" t="s">
        <v>507</v>
      </c>
    </row>
    <row r="15" spans="1:10" x14ac:dyDescent="0.3">
      <c r="A15" s="45">
        <v>1</v>
      </c>
      <c r="B15" s="46" t="s">
        <v>7</v>
      </c>
      <c r="C15" s="47" t="s">
        <v>27</v>
      </c>
      <c r="D15" s="46">
        <v>1</v>
      </c>
      <c r="E15" s="46">
        <v>0.25</v>
      </c>
      <c r="F15" s="46">
        <v>1.95</v>
      </c>
      <c r="G15" s="48">
        <f>ROUND(D15*E15*F15,3)</f>
        <v>0.48799999999999999</v>
      </c>
    </row>
    <row r="16" spans="1:10" x14ac:dyDescent="0.3">
      <c r="A16" s="45">
        <v>2</v>
      </c>
      <c r="B16" s="46" t="s">
        <v>8</v>
      </c>
      <c r="C16" s="49">
        <f>IF($C$10&lt;10,0,IF($C$10&lt;30,0.058,IF($C$10&lt;50,0.045,IF($C$10&lt;200.01,0.034,0.022))))</f>
        <v>3.4000000000000002E-2</v>
      </c>
      <c r="D16" s="50">
        <f t="shared" ref="D16:D23" si="0">ROUNDUP(C16*$C$10,0)</f>
        <v>4</v>
      </c>
      <c r="E16" s="50">
        <f>IF(C16=0,0,C16*$C$10*0.4/D16)</f>
        <v>0.39378800000000003</v>
      </c>
      <c r="F16" s="50">
        <v>1.85</v>
      </c>
      <c r="G16" s="48">
        <f t="shared" ref="G16:G23" si="1">ROUND(D16*E16*F16,3)</f>
        <v>2.9140000000000001</v>
      </c>
    </row>
    <row r="17" spans="1:9" ht="46.8" x14ac:dyDescent="0.3">
      <c r="A17" s="45">
        <v>3</v>
      </c>
      <c r="B17" s="46" t="s">
        <v>20</v>
      </c>
      <c r="C17" s="49">
        <f t="shared" ref="C17" si="2">IF($C$10&lt;10,0,IF($C$10&lt;30,0.058,IF($C$10&lt;50,0.045,IF($C$10&lt;200.01,0.034,0.022))))</f>
        <v>3.4000000000000002E-2</v>
      </c>
      <c r="D17" s="46">
        <f t="shared" si="0"/>
        <v>4</v>
      </c>
      <c r="E17" s="51">
        <f>IF(C17=0,0,C17*$C$10*0.6/D17)</f>
        <v>0.59068200000000004</v>
      </c>
      <c r="F17" s="46">
        <v>1.7</v>
      </c>
      <c r="G17" s="48">
        <f t="shared" si="1"/>
        <v>4.0170000000000003</v>
      </c>
    </row>
    <row r="18" spans="1:9" ht="46.8" x14ac:dyDescent="0.3">
      <c r="A18" s="45">
        <v>4</v>
      </c>
      <c r="B18" s="46" t="s">
        <v>21</v>
      </c>
      <c r="C18" s="49">
        <f>IF($C$10&lt;10,0,IF($C$10&lt;30,0,IF($C$10&lt;50,0.045,IF($C$10&lt;200.01,0.056,0.055))))</f>
        <v>5.6000000000000001E-2</v>
      </c>
      <c r="D18" s="46">
        <f t="shared" si="0"/>
        <v>7</v>
      </c>
      <c r="E18" s="51">
        <f>IF(C18=0,0,C18*$C$10*0.7/D18)</f>
        <v>0.64859199999999995</v>
      </c>
      <c r="F18" s="46">
        <v>1.6</v>
      </c>
      <c r="G18" s="48">
        <f t="shared" si="1"/>
        <v>7.2640000000000002</v>
      </c>
    </row>
    <row r="19" spans="1:9" ht="31.2" x14ac:dyDescent="0.3">
      <c r="A19" s="45">
        <v>5</v>
      </c>
      <c r="B19" s="46" t="s">
        <v>22</v>
      </c>
      <c r="C19" s="49">
        <f>IF($C$10&lt;10,0,IF($C$10&lt;30,0,IF($C$10&lt;50,0,IF($C$10&lt;200.01,0.045,0.044))))</f>
        <v>4.4999999999999998E-2</v>
      </c>
      <c r="D19" s="46">
        <f t="shared" si="0"/>
        <v>6</v>
      </c>
      <c r="E19" s="51">
        <f>IF(C19=0,0,C19*$C$10*0.8/D19)</f>
        <v>0.69491999999999987</v>
      </c>
      <c r="F19" s="46">
        <v>1.5</v>
      </c>
      <c r="G19" s="48">
        <f t="shared" si="1"/>
        <v>6.2539999999999996</v>
      </c>
    </row>
    <row r="20" spans="1:9" ht="46.8" x14ac:dyDescent="0.3">
      <c r="A20" s="45">
        <v>6</v>
      </c>
      <c r="B20" s="46" t="s">
        <v>23</v>
      </c>
      <c r="C20" s="49">
        <f>IF($C$10&lt;10,0.29,IF($C$10&lt;30,0.231,IF($C$10&lt;50,0.204,IF($C$10&lt;200.01,0.157,0.155))))</f>
        <v>0.157</v>
      </c>
      <c r="D20" s="46">
        <f t="shared" si="0"/>
        <v>19</v>
      </c>
      <c r="E20" s="51">
        <f>IF(C20=0,0,C20*$C$10*0.9/D20)</f>
        <v>0.86133505263157906</v>
      </c>
      <c r="F20" s="46">
        <v>1.4</v>
      </c>
      <c r="G20" s="48">
        <f t="shared" si="1"/>
        <v>22.911999999999999</v>
      </c>
    </row>
    <row r="21" spans="1:9" ht="46.8" x14ac:dyDescent="0.3">
      <c r="A21" s="45">
        <v>7</v>
      </c>
      <c r="B21" s="46" t="s">
        <v>24</v>
      </c>
      <c r="C21" s="49">
        <f>IF($C$10&lt;10,0,IF($C$10&lt;30,0.058,IF($C$10&lt;50,0.068,IF($C$10&lt;200.01,0.068,0.077))))</f>
        <v>6.8000000000000005E-2</v>
      </c>
      <c r="D21" s="46">
        <f t="shared" si="0"/>
        <v>8</v>
      </c>
      <c r="E21" s="51">
        <f>IF(C21=0,0,C21*$C$10*1/D21)</f>
        <v>0.98447000000000007</v>
      </c>
      <c r="F21" s="46">
        <v>1</v>
      </c>
      <c r="G21" s="48">
        <f t="shared" si="1"/>
        <v>7.8760000000000003</v>
      </c>
    </row>
    <row r="22" spans="1:9" ht="31.2" x14ac:dyDescent="0.3">
      <c r="A22" s="45">
        <v>8</v>
      </c>
      <c r="B22" s="46" t="s">
        <v>25</v>
      </c>
      <c r="C22" s="49">
        <f>IF($C$10&lt;10,0.58,IF($C$10&lt;30,0.52,IF($C$10&lt;50,0.52,IF($C$10&lt;200.01,0.526,0.531))))</f>
        <v>0.52600000000000002</v>
      </c>
      <c r="D22" s="46">
        <f t="shared" si="0"/>
        <v>61</v>
      </c>
      <c r="E22" s="51">
        <f>IF(C22=0,0,C22*$C$10*1/D22)</f>
        <v>0.99871016393442624</v>
      </c>
      <c r="F22" s="46">
        <v>0.9</v>
      </c>
      <c r="G22" s="48">
        <f t="shared" si="1"/>
        <v>54.829000000000001</v>
      </c>
    </row>
    <row r="23" spans="1:9" x14ac:dyDescent="0.3">
      <c r="A23" s="45">
        <v>9</v>
      </c>
      <c r="B23" s="46" t="s">
        <v>26</v>
      </c>
      <c r="C23" s="49">
        <f>IF($C$10&lt;10,0.145,IF($C$10&lt;30,0.173,IF($C$10&lt;50,0.181,IF($C$10&lt;200.01,0.191,0.193))))</f>
        <v>0.191</v>
      </c>
      <c r="D23" s="46">
        <f t="shared" si="0"/>
        <v>23</v>
      </c>
      <c r="E23" s="51">
        <f>IF(C23=0,0,C23*$C$10*0.8/D23)</f>
        <v>0.76944765217391309</v>
      </c>
      <c r="F23" s="46">
        <v>0.75</v>
      </c>
      <c r="G23" s="48">
        <f t="shared" si="1"/>
        <v>13.273</v>
      </c>
    </row>
    <row r="24" spans="1:9" ht="25.5" customHeight="1" thickBot="1" x14ac:dyDescent="0.35">
      <c r="A24" s="52"/>
      <c r="B24" s="53" t="s">
        <v>9</v>
      </c>
      <c r="C24" s="53"/>
      <c r="D24" s="53">
        <f>SUM(D15:D23)</f>
        <v>133</v>
      </c>
      <c r="E24" s="53"/>
      <c r="F24" s="53"/>
      <c r="G24" s="54">
        <f>ROUND(SUM(G15:G23)/D24,3)</f>
        <v>0.90100000000000002</v>
      </c>
    </row>
    <row r="25" spans="1:9" x14ac:dyDescent="0.3">
      <c r="I25" s="55"/>
    </row>
    <row r="26" spans="1:9" ht="16.2" x14ac:dyDescent="0.35">
      <c r="B26" s="214" t="s">
        <v>18</v>
      </c>
      <c r="C26" s="214"/>
      <c r="D26" s="214"/>
      <c r="E26" s="214"/>
      <c r="F26" s="214"/>
      <c r="G26" s="214"/>
    </row>
    <row r="27" spans="1:9" ht="16.2" thickBot="1" x14ac:dyDescent="0.35"/>
    <row r="28" spans="1:9" ht="66" customHeight="1" x14ac:dyDescent="0.3">
      <c r="A28" s="42" t="s">
        <v>11</v>
      </c>
      <c r="B28" s="43" t="s">
        <v>504</v>
      </c>
      <c r="C28" s="43" t="s">
        <v>505</v>
      </c>
      <c r="D28" s="43" t="s">
        <v>506</v>
      </c>
      <c r="E28" s="43" t="s">
        <v>507</v>
      </c>
      <c r="F28" s="43" t="s">
        <v>17</v>
      </c>
      <c r="G28" s="44" t="s">
        <v>19</v>
      </c>
    </row>
    <row r="29" spans="1:9" ht="16.2" thickBot="1" x14ac:dyDescent="0.35">
      <c r="A29" s="56">
        <v>1</v>
      </c>
      <c r="B29" s="57">
        <f>F6</f>
        <v>142042.22</v>
      </c>
      <c r="C29" s="57">
        <f>C9</f>
        <v>8.85</v>
      </c>
      <c r="D29" s="57">
        <f>D24</f>
        <v>133</v>
      </c>
      <c r="E29" s="57">
        <f>G24</f>
        <v>0.90100000000000002</v>
      </c>
      <c r="F29" s="58">
        <f>ROUND(B29*C29*D29*E29,2)</f>
        <v>150638906.34</v>
      </c>
      <c r="G29" s="183">
        <f>F29*1.2</f>
        <v>180766687.60800001</v>
      </c>
    </row>
    <row r="30" spans="1:9" x14ac:dyDescent="0.3">
      <c r="G30" s="60"/>
      <c r="H30" s="59"/>
      <c r="I30" s="59"/>
    </row>
    <row r="31" spans="1:9" x14ac:dyDescent="0.3">
      <c r="G31" s="59"/>
      <c r="H31" s="59"/>
      <c r="I31" s="59"/>
    </row>
    <row r="32" spans="1:9" x14ac:dyDescent="0.3">
      <c r="B32" s="130" t="s">
        <v>404</v>
      </c>
      <c r="C32" s="131">
        <f>G29</f>
        <v>180766687.60800001</v>
      </c>
    </row>
    <row r="33" spans="1:7" x14ac:dyDescent="0.3">
      <c r="B33" s="130" t="s">
        <v>405</v>
      </c>
      <c r="C33" s="132">
        <f>'2.7 ИБ по МРР'!V41</f>
        <v>8109221.0600000005</v>
      </c>
    </row>
    <row r="34" spans="1:7" x14ac:dyDescent="0.3">
      <c r="B34" s="133" t="s">
        <v>0</v>
      </c>
      <c r="C34" s="134">
        <f>SUM(C32:C33)</f>
        <v>188875908.66800001</v>
      </c>
    </row>
    <row r="37" spans="1:7" ht="15.6" customHeight="1" x14ac:dyDescent="0.3">
      <c r="A37" s="215" t="s">
        <v>520</v>
      </c>
      <c r="B37" s="215"/>
      <c r="C37" s="215"/>
      <c r="D37" s="215"/>
      <c r="E37" s="215"/>
      <c r="F37" s="215"/>
      <c r="G37" s="215"/>
    </row>
    <row r="38" spans="1:7" x14ac:dyDescent="0.3">
      <c r="A38" s="215"/>
      <c r="B38" s="215"/>
      <c r="C38" s="215"/>
      <c r="D38" s="215"/>
      <c r="E38" s="215"/>
      <c r="F38" s="215"/>
      <c r="G38" s="215"/>
    </row>
    <row r="39" spans="1:7" x14ac:dyDescent="0.3">
      <c r="A39" s="215"/>
      <c r="B39" s="215"/>
      <c r="C39" s="215"/>
      <c r="D39" s="215"/>
      <c r="E39" s="215"/>
      <c r="F39" s="215"/>
      <c r="G39" s="215"/>
    </row>
    <row r="40" spans="1:7" x14ac:dyDescent="0.3">
      <c r="A40" s="215"/>
      <c r="B40" s="215"/>
      <c r="C40" s="215"/>
      <c r="D40" s="215"/>
      <c r="E40" s="215"/>
      <c r="F40" s="215"/>
      <c r="G40" s="215"/>
    </row>
    <row r="41" spans="1:7" x14ac:dyDescent="0.3">
      <c r="A41" s="215"/>
      <c r="B41" s="215"/>
      <c r="C41" s="215"/>
      <c r="D41" s="215"/>
      <c r="E41" s="215"/>
      <c r="F41" s="215"/>
      <c r="G41" s="215"/>
    </row>
    <row r="42" spans="1:7" x14ac:dyDescent="0.3">
      <c r="A42" s="215"/>
      <c r="B42" s="215"/>
      <c r="C42" s="215"/>
      <c r="D42" s="215"/>
      <c r="E42" s="215"/>
      <c r="F42" s="215"/>
      <c r="G42" s="215"/>
    </row>
    <row r="43" spans="1:7" x14ac:dyDescent="0.3">
      <c r="A43" s="215"/>
      <c r="B43" s="215"/>
      <c r="C43" s="215"/>
      <c r="D43" s="215"/>
      <c r="E43" s="215"/>
      <c r="F43" s="215"/>
      <c r="G43" s="215"/>
    </row>
    <row r="44" spans="1:7" ht="47.25" customHeight="1" x14ac:dyDescent="0.3">
      <c r="A44" s="215"/>
      <c r="B44" s="215"/>
      <c r="C44" s="215"/>
      <c r="D44" s="215"/>
      <c r="E44" s="215"/>
      <c r="F44" s="215"/>
      <c r="G44" s="215"/>
    </row>
    <row r="45" spans="1:7" ht="45" customHeight="1" x14ac:dyDescent="0.3">
      <c r="A45" s="215"/>
      <c r="B45" s="215"/>
      <c r="C45" s="215"/>
      <c r="D45" s="215"/>
      <c r="E45" s="215"/>
      <c r="F45" s="215"/>
      <c r="G45" s="215"/>
    </row>
  </sheetData>
  <mergeCells count="4">
    <mergeCell ref="B1:G1"/>
    <mergeCell ref="B12:G12"/>
    <mergeCell ref="B26:G26"/>
    <mergeCell ref="A37:G45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32"/>
  <sheetViews>
    <sheetView zoomScaleNormal="100" workbookViewId="0">
      <selection activeCell="D30" sqref="D30:D31"/>
    </sheetView>
  </sheetViews>
  <sheetFormatPr defaultColWidth="8.5546875" defaultRowHeight="14.4" x14ac:dyDescent="0.3"/>
  <cols>
    <col min="1" max="1" width="8.5546875" style="2"/>
    <col min="2" max="5" width="25.109375" style="2" customWidth="1"/>
    <col min="6" max="6" width="19.44140625" style="2" customWidth="1"/>
    <col min="7" max="7" width="21.44140625" style="3" customWidth="1"/>
    <col min="8" max="9" width="5.5546875" style="3" customWidth="1"/>
    <col min="10" max="14" width="5.5546875" style="2" customWidth="1"/>
    <col min="15" max="25" width="11" style="2" customWidth="1"/>
    <col min="26" max="16384" width="8.5546875" style="2"/>
  </cols>
  <sheetData>
    <row r="1" spans="1:25" x14ac:dyDescent="0.3">
      <c r="A1" s="5"/>
      <c r="B1" s="5"/>
      <c r="C1" s="5"/>
      <c r="D1" s="5"/>
      <c r="E1" s="5"/>
      <c r="F1" s="5"/>
      <c r="G1" s="6"/>
      <c r="H1" s="6"/>
      <c r="I1" s="1"/>
    </row>
    <row r="2" spans="1:25" x14ac:dyDescent="0.3">
      <c r="A2" s="5"/>
      <c r="B2" s="7" t="s">
        <v>70</v>
      </c>
      <c r="C2" s="5"/>
      <c r="D2" s="5"/>
      <c r="E2" s="5"/>
      <c r="F2" s="5"/>
      <c r="G2" s="8"/>
      <c r="H2" s="8"/>
    </row>
    <row r="3" spans="1:25" x14ac:dyDescent="0.3">
      <c r="A3" s="5"/>
      <c r="B3" s="7" t="s">
        <v>29</v>
      </c>
      <c r="C3" s="5"/>
      <c r="D3" s="5"/>
      <c r="E3" s="5"/>
      <c r="F3" s="5"/>
      <c r="G3" s="8"/>
      <c r="H3" s="8"/>
    </row>
    <row r="4" spans="1:25" ht="15" thickBot="1" x14ac:dyDescent="0.35">
      <c r="A4" s="5"/>
      <c r="B4" s="5"/>
      <c r="C4" s="5"/>
      <c r="D4" s="5"/>
      <c r="E4" s="5"/>
      <c r="F4" s="5"/>
      <c r="G4" s="8"/>
      <c r="H4" s="8"/>
      <c r="I4" s="8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 thickBot="1" x14ac:dyDescent="0.35">
      <c r="A5" s="5"/>
      <c r="B5" s="9" t="s">
        <v>30</v>
      </c>
      <c r="C5" s="10" t="s">
        <v>31</v>
      </c>
      <c r="D5" s="10" t="s">
        <v>32</v>
      </c>
      <c r="E5" s="10" t="s">
        <v>56</v>
      </c>
      <c r="F5" s="5"/>
      <c r="G5" s="8"/>
      <c r="H5" s="8"/>
      <c r="I5" s="8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2.2" thickBot="1" x14ac:dyDescent="0.35">
      <c r="A6" s="5"/>
      <c r="B6" s="11" t="s">
        <v>71</v>
      </c>
      <c r="C6" s="12">
        <v>0.9</v>
      </c>
      <c r="D6" s="12">
        <v>1</v>
      </c>
      <c r="E6" s="12">
        <v>1.1499999999999999</v>
      </c>
      <c r="F6" s="5"/>
      <c r="G6" s="8"/>
      <c r="H6" s="8"/>
      <c r="I6" s="8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3">
      <c r="A7" s="5"/>
      <c r="B7" s="5"/>
      <c r="C7" s="5"/>
      <c r="D7" s="5"/>
      <c r="E7" s="5"/>
      <c r="F7" s="5"/>
      <c r="G7" s="8"/>
      <c r="H7" s="8"/>
      <c r="I7" s="8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x14ac:dyDescent="0.3">
      <c r="A8" s="5"/>
      <c r="B8" s="7" t="s">
        <v>72</v>
      </c>
      <c r="C8" s="5"/>
      <c r="D8" s="5"/>
      <c r="E8" s="5"/>
      <c r="F8" s="5"/>
      <c r="G8" s="8"/>
      <c r="H8" s="8"/>
      <c r="I8" s="8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x14ac:dyDescent="0.3">
      <c r="A9" s="5"/>
      <c r="B9" s="7" t="s">
        <v>29</v>
      </c>
      <c r="C9" s="5"/>
      <c r="D9" s="5"/>
      <c r="E9" s="5"/>
      <c r="F9" s="5"/>
      <c r="G9" s="8"/>
      <c r="H9" s="8"/>
      <c r="I9" s="8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 thickBot="1" x14ac:dyDescent="0.35">
      <c r="A10" s="5"/>
      <c r="B10" s="5"/>
      <c r="C10" s="5"/>
      <c r="D10" s="5"/>
      <c r="E10" s="5"/>
      <c r="F10" s="5"/>
      <c r="G10" s="8"/>
      <c r="H10" s="8"/>
      <c r="I10" s="8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21" thickBot="1" x14ac:dyDescent="0.35">
      <c r="A11" s="5"/>
      <c r="B11" s="9" t="s">
        <v>33</v>
      </c>
      <c r="C11" s="10" t="s">
        <v>34</v>
      </c>
      <c r="D11" s="10" t="s">
        <v>35</v>
      </c>
      <c r="E11" s="10" t="s">
        <v>36</v>
      </c>
      <c r="F11" s="5"/>
      <c r="G11" s="8"/>
      <c r="H11" s="8"/>
      <c r="I11" s="8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22.2" thickBot="1" x14ac:dyDescent="0.35">
      <c r="A12" s="5"/>
      <c r="B12" s="11" t="s">
        <v>73</v>
      </c>
      <c r="C12" s="12">
        <v>0.93</v>
      </c>
      <c r="D12" s="12">
        <v>1</v>
      </c>
      <c r="E12" s="12">
        <v>1.07</v>
      </c>
      <c r="F12" s="5"/>
      <c r="G12" s="8"/>
      <c r="H12" s="8"/>
    </row>
    <row r="13" spans="1:25" x14ac:dyDescent="0.3">
      <c r="A13" s="5"/>
      <c r="B13" s="5"/>
      <c r="C13" s="5"/>
      <c r="D13" s="5"/>
      <c r="E13" s="5"/>
      <c r="F13" s="5"/>
      <c r="G13" s="8"/>
      <c r="H13" s="8"/>
    </row>
    <row r="14" spans="1:25" x14ac:dyDescent="0.3">
      <c r="A14" s="5"/>
      <c r="B14" s="7" t="s">
        <v>74</v>
      </c>
      <c r="C14" s="5"/>
      <c r="D14" s="5"/>
      <c r="E14" s="5"/>
      <c r="F14" s="5"/>
      <c r="G14" s="8"/>
      <c r="H14" s="13"/>
    </row>
    <row r="15" spans="1:25" x14ac:dyDescent="0.3">
      <c r="A15" s="5"/>
      <c r="B15" s="7" t="s">
        <v>29</v>
      </c>
      <c r="C15" s="5"/>
      <c r="D15" s="5"/>
      <c r="E15" s="5"/>
      <c r="F15" s="5"/>
      <c r="G15" s="8"/>
      <c r="H15" s="8"/>
    </row>
    <row r="16" spans="1:25" ht="15" thickBot="1" x14ac:dyDescent="0.35">
      <c r="A16" s="5"/>
      <c r="B16" s="5"/>
      <c r="C16" s="5"/>
      <c r="D16" s="5"/>
      <c r="E16" s="5"/>
      <c r="F16" s="5"/>
      <c r="G16" s="8"/>
      <c r="H16" s="8"/>
    </row>
    <row r="17" spans="1:8" x14ac:dyDescent="0.3">
      <c r="A17" s="5"/>
      <c r="B17" s="216" t="s">
        <v>37</v>
      </c>
      <c r="C17" s="216" t="s">
        <v>34</v>
      </c>
      <c r="D17" s="216" t="s">
        <v>38</v>
      </c>
      <c r="E17" s="216" t="s">
        <v>39</v>
      </c>
      <c r="F17" s="5"/>
      <c r="G17" s="8"/>
      <c r="H17" s="8"/>
    </row>
    <row r="18" spans="1:8" ht="15" thickBot="1" x14ac:dyDescent="0.35">
      <c r="A18" s="5"/>
      <c r="B18" s="217"/>
      <c r="C18" s="217"/>
      <c r="D18" s="217"/>
      <c r="E18" s="217"/>
      <c r="F18" s="5"/>
      <c r="G18" s="8"/>
      <c r="H18" s="8"/>
    </row>
    <row r="19" spans="1:8" ht="22.2" thickBot="1" x14ac:dyDescent="0.35">
      <c r="A19" s="5"/>
      <c r="B19" s="11" t="s">
        <v>75</v>
      </c>
      <c r="C19" s="12">
        <v>0.95</v>
      </c>
      <c r="D19" s="12">
        <v>1</v>
      </c>
      <c r="E19" s="12">
        <v>1.05</v>
      </c>
      <c r="F19" s="5"/>
      <c r="G19" s="8"/>
      <c r="H19" s="8"/>
    </row>
    <row r="20" spans="1:8" x14ac:dyDescent="0.3">
      <c r="A20" s="5"/>
      <c r="B20" s="5"/>
      <c r="C20" s="5"/>
      <c r="D20" s="5"/>
      <c r="E20" s="5"/>
      <c r="F20" s="5"/>
      <c r="G20" s="8"/>
      <c r="H20" s="8"/>
    </row>
    <row r="21" spans="1:8" x14ac:dyDescent="0.3">
      <c r="A21" s="5"/>
      <c r="B21" s="7" t="s">
        <v>76</v>
      </c>
      <c r="C21" s="5"/>
      <c r="D21" s="5"/>
      <c r="E21" s="5"/>
      <c r="F21" s="5"/>
      <c r="G21" s="8"/>
      <c r="H21" s="8"/>
    </row>
    <row r="22" spans="1:8" x14ac:dyDescent="0.3">
      <c r="A22" s="5"/>
      <c r="B22" s="7" t="s">
        <v>40</v>
      </c>
      <c r="C22" s="5"/>
      <c r="D22" s="5"/>
      <c r="E22" s="5"/>
      <c r="F22" s="5"/>
      <c r="G22" s="8"/>
      <c r="H22" s="8"/>
    </row>
    <row r="23" spans="1:8" ht="15" thickBot="1" x14ac:dyDescent="0.35">
      <c r="A23" s="5"/>
      <c r="B23" s="5"/>
      <c r="C23" s="5"/>
      <c r="D23" s="5"/>
      <c r="E23" s="5"/>
      <c r="F23" s="5"/>
      <c r="G23" s="8"/>
      <c r="H23" s="8"/>
    </row>
    <row r="24" spans="1:8" ht="21" thickBot="1" x14ac:dyDescent="0.35">
      <c r="A24" s="5"/>
      <c r="B24" s="9" t="s">
        <v>41</v>
      </c>
      <c r="C24" s="10" t="s">
        <v>42</v>
      </c>
      <c r="D24" s="10" t="s">
        <v>43</v>
      </c>
      <c r="E24" s="10" t="s">
        <v>44</v>
      </c>
      <c r="F24" s="5"/>
      <c r="G24" s="8"/>
      <c r="H24" s="8"/>
    </row>
    <row r="25" spans="1:8" ht="22.2" thickBot="1" x14ac:dyDescent="0.35">
      <c r="A25" s="5"/>
      <c r="B25" s="11" t="s">
        <v>77</v>
      </c>
      <c r="C25" s="12">
        <v>0.85</v>
      </c>
      <c r="D25" s="12">
        <v>1</v>
      </c>
      <c r="E25" s="12">
        <v>1.1499999999999999</v>
      </c>
      <c r="F25" s="5"/>
      <c r="G25" s="8"/>
      <c r="H25" s="8"/>
    </row>
    <row r="26" spans="1:8" x14ac:dyDescent="0.3">
      <c r="A26" s="5"/>
      <c r="B26" s="5"/>
      <c r="C26" s="5"/>
      <c r="D26" s="5"/>
      <c r="E26" s="5"/>
      <c r="F26" s="5"/>
      <c r="G26" s="8"/>
      <c r="H26" s="8"/>
    </row>
    <row r="27" spans="1:8" x14ac:dyDescent="0.3">
      <c r="A27" s="5"/>
      <c r="B27" s="7" t="s">
        <v>78</v>
      </c>
      <c r="C27" s="5"/>
      <c r="D27" s="5"/>
      <c r="E27" s="5"/>
      <c r="F27" s="5"/>
      <c r="G27" s="8"/>
      <c r="H27" s="8"/>
    </row>
    <row r="28" spans="1:8" x14ac:dyDescent="0.3">
      <c r="A28" s="5"/>
      <c r="B28" s="7" t="s">
        <v>40</v>
      </c>
      <c r="C28" s="5"/>
      <c r="D28" s="5"/>
      <c r="E28" s="5"/>
      <c r="F28" s="5"/>
      <c r="G28" s="8"/>
      <c r="H28" s="8"/>
    </row>
    <row r="29" spans="1:8" ht="15" thickBot="1" x14ac:dyDescent="0.35">
      <c r="A29" s="5"/>
      <c r="B29" s="5"/>
      <c r="C29" s="5"/>
      <c r="D29" s="5"/>
      <c r="E29" s="5"/>
      <c r="F29" s="5"/>
      <c r="G29" s="8"/>
      <c r="H29" s="8"/>
    </row>
    <row r="30" spans="1:8" x14ac:dyDescent="0.3">
      <c r="A30" s="5"/>
      <c r="B30" s="216" t="s">
        <v>45</v>
      </c>
      <c r="C30" s="14" t="s">
        <v>46</v>
      </c>
      <c r="D30" s="216" t="s">
        <v>47</v>
      </c>
      <c r="E30" s="5"/>
      <c r="F30" s="5"/>
      <c r="G30" s="8"/>
      <c r="H30" s="8"/>
    </row>
    <row r="31" spans="1:8" ht="15" thickBot="1" x14ac:dyDescent="0.35">
      <c r="A31" s="5"/>
      <c r="B31" s="217"/>
      <c r="C31" s="12" t="s">
        <v>47</v>
      </c>
      <c r="D31" s="217"/>
      <c r="E31" s="5"/>
      <c r="F31" s="5"/>
      <c r="G31" s="8"/>
      <c r="H31" s="8"/>
    </row>
    <row r="32" spans="1:8" ht="22.2" thickBot="1" x14ac:dyDescent="0.35">
      <c r="A32" s="5"/>
      <c r="B32" s="11" t="s">
        <v>79</v>
      </c>
      <c r="C32" s="12">
        <v>1</v>
      </c>
      <c r="D32" s="12">
        <v>1.07</v>
      </c>
      <c r="E32" s="5"/>
      <c r="F32" s="5"/>
      <c r="G32" s="8"/>
      <c r="H32" s="8"/>
    </row>
    <row r="33" spans="1:8" x14ac:dyDescent="0.3">
      <c r="A33" s="5"/>
      <c r="B33" s="5"/>
      <c r="C33" s="5"/>
      <c r="D33" s="5"/>
      <c r="E33" s="5"/>
      <c r="F33" s="5"/>
      <c r="G33" s="8"/>
      <c r="H33" s="8"/>
    </row>
    <row r="34" spans="1:8" x14ac:dyDescent="0.3">
      <c r="A34" s="5"/>
      <c r="B34" s="7" t="s">
        <v>80</v>
      </c>
      <c r="C34" s="5"/>
      <c r="D34" s="5"/>
      <c r="E34" s="5"/>
      <c r="F34" s="5"/>
      <c r="G34" s="8"/>
      <c r="H34" s="8"/>
    </row>
    <row r="35" spans="1:8" x14ac:dyDescent="0.3">
      <c r="A35" s="5"/>
      <c r="B35" s="7" t="s">
        <v>40</v>
      </c>
      <c r="C35" s="5"/>
      <c r="D35" s="5"/>
      <c r="E35" s="5"/>
      <c r="F35" s="5"/>
      <c r="G35" s="8"/>
      <c r="H35" s="8"/>
    </row>
    <row r="36" spans="1:8" ht="15" thickBot="1" x14ac:dyDescent="0.35">
      <c r="A36" s="5"/>
      <c r="B36" s="5"/>
      <c r="C36" s="5"/>
      <c r="D36" s="5"/>
      <c r="E36" s="5"/>
      <c r="F36" s="5"/>
      <c r="G36" s="8"/>
      <c r="H36" s="8"/>
    </row>
    <row r="37" spans="1:8" ht="21" thickBot="1" x14ac:dyDescent="0.35">
      <c r="A37" s="5"/>
      <c r="B37" s="9" t="s">
        <v>48</v>
      </c>
      <c r="C37" s="10" t="s">
        <v>49</v>
      </c>
      <c r="D37" s="10" t="s">
        <v>50</v>
      </c>
      <c r="E37" s="10" t="s">
        <v>51</v>
      </c>
      <c r="F37" s="5"/>
      <c r="G37" s="8"/>
      <c r="H37" s="8"/>
    </row>
    <row r="38" spans="1:8" ht="22.2" thickBot="1" x14ac:dyDescent="0.35">
      <c r="A38" s="5"/>
      <c r="B38" s="11" t="s">
        <v>81</v>
      </c>
      <c r="C38" s="12">
        <v>0.87</v>
      </c>
      <c r="D38" s="12">
        <v>1</v>
      </c>
      <c r="E38" s="12">
        <v>1.1499999999999999</v>
      </c>
      <c r="F38" s="5"/>
      <c r="G38" s="8"/>
      <c r="H38" s="8"/>
    </row>
    <row r="39" spans="1:8" x14ac:dyDescent="0.3">
      <c r="A39" s="5"/>
      <c r="B39" s="5"/>
      <c r="C39" s="5"/>
      <c r="D39" s="5"/>
      <c r="E39" s="5"/>
      <c r="F39" s="5"/>
      <c r="G39" s="8"/>
      <c r="H39" s="8"/>
    </row>
    <row r="40" spans="1:8" x14ac:dyDescent="0.3">
      <c r="A40" s="5"/>
      <c r="B40" s="7" t="s">
        <v>82</v>
      </c>
      <c r="C40" s="5"/>
      <c r="D40" s="5"/>
      <c r="E40" s="5"/>
      <c r="F40" s="5"/>
      <c r="G40" s="8"/>
      <c r="H40" s="8"/>
    </row>
    <row r="41" spans="1:8" x14ac:dyDescent="0.3">
      <c r="A41" s="5"/>
      <c r="B41" s="7" t="s">
        <v>40</v>
      </c>
      <c r="C41" s="5"/>
      <c r="D41" s="5"/>
      <c r="E41" s="5"/>
      <c r="F41" s="5"/>
      <c r="G41" s="8"/>
      <c r="H41" s="8"/>
    </row>
    <row r="42" spans="1:8" ht="15" thickBot="1" x14ac:dyDescent="0.35">
      <c r="A42" s="5"/>
      <c r="B42" s="5"/>
      <c r="C42" s="5"/>
      <c r="D42" s="5"/>
      <c r="E42" s="5"/>
      <c r="F42" s="5"/>
      <c r="G42" s="8"/>
      <c r="H42" s="8"/>
    </row>
    <row r="43" spans="1:8" x14ac:dyDescent="0.3">
      <c r="A43" s="5"/>
      <c r="B43" s="216" t="s">
        <v>52</v>
      </c>
      <c r="C43" s="14" t="s">
        <v>53</v>
      </c>
      <c r="D43" s="14" t="s">
        <v>55</v>
      </c>
      <c r="E43" s="14" t="s">
        <v>59</v>
      </c>
      <c r="F43" s="5"/>
      <c r="G43" s="8"/>
      <c r="H43" s="8"/>
    </row>
    <row r="44" spans="1:8" ht="15" thickBot="1" x14ac:dyDescent="0.35">
      <c r="A44" s="5"/>
      <c r="B44" s="217"/>
      <c r="C44" s="12" t="s">
        <v>54</v>
      </c>
      <c r="D44" s="12" t="s">
        <v>54</v>
      </c>
      <c r="E44" s="12" t="s">
        <v>60</v>
      </c>
      <c r="F44" s="5"/>
      <c r="G44" s="8"/>
      <c r="H44" s="8"/>
    </row>
    <row r="45" spans="1:8" x14ac:dyDescent="0.3">
      <c r="A45" s="5"/>
      <c r="B45" s="216" t="s">
        <v>83</v>
      </c>
      <c r="C45" s="216">
        <v>0.97</v>
      </c>
      <c r="D45" s="216">
        <v>1</v>
      </c>
      <c r="E45" s="216">
        <v>1.04</v>
      </c>
      <c r="F45" s="5"/>
      <c r="G45" s="8"/>
      <c r="H45" s="8"/>
    </row>
    <row r="46" spans="1:8" ht="15" thickBot="1" x14ac:dyDescent="0.35">
      <c r="A46" s="5"/>
      <c r="B46" s="217"/>
      <c r="C46" s="217"/>
      <c r="D46" s="217"/>
      <c r="E46" s="217"/>
      <c r="F46" s="5"/>
      <c r="G46" s="8"/>
      <c r="H46" s="8"/>
    </row>
    <row r="47" spans="1:8" x14ac:dyDescent="0.3">
      <c r="A47" s="5"/>
      <c r="B47" s="5"/>
      <c r="C47" s="5"/>
      <c r="D47" s="5"/>
      <c r="E47" s="5"/>
      <c r="F47" s="5"/>
      <c r="G47" s="8"/>
      <c r="H47" s="8"/>
    </row>
    <row r="48" spans="1:8" x14ac:dyDescent="0.3">
      <c r="A48" s="5"/>
      <c r="B48" s="5"/>
      <c r="C48" s="5"/>
      <c r="D48" s="5"/>
      <c r="E48" s="5"/>
      <c r="F48" s="5"/>
      <c r="G48" s="8"/>
      <c r="H48" s="8"/>
    </row>
    <row r="49" spans="1:8" x14ac:dyDescent="0.3">
      <c r="A49" s="5"/>
      <c r="B49" s="5"/>
      <c r="C49" s="5"/>
      <c r="D49" s="5"/>
      <c r="E49" s="5"/>
      <c r="F49" s="5"/>
      <c r="G49" s="8"/>
      <c r="H49" s="8"/>
    </row>
    <row r="50" spans="1:8" x14ac:dyDescent="0.3">
      <c r="A50" s="5"/>
      <c r="B50" s="5"/>
      <c r="C50" s="5"/>
      <c r="D50" s="5"/>
      <c r="E50" s="5"/>
      <c r="F50" s="5"/>
      <c r="G50" s="8"/>
      <c r="H50" s="8"/>
    </row>
    <row r="51" spans="1:8" x14ac:dyDescent="0.3">
      <c r="A51" s="5"/>
      <c r="B51" s="5"/>
      <c r="C51" s="5"/>
      <c r="D51" s="5"/>
      <c r="E51" s="5"/>
      <c r="F51" s="5"/>
      <c r="G51" s="8"/>
      <c r="H51" s="8"/>
    </row>
    <row r="52" spans="1:8" x14ac:dyDescent="0.3">
      <c r="A52" s="5"/>
      <c r="B52" s="5"/>
      <c r="C52" s="5"/>
      <c r="D52" s="5"/>
      <c r="E52" s="5"/>
      <c r="F52" s="5"/>
      <c r="G52" s="8"/>
      <c r="H52" s="8"/>
    </row>
    <row r="53" spans="1:8" x14ac:dyDescent="0.3">
      <c r="A53" s="5"/>
      <c r="B53" s="5"/>
      <c r="C53" s="5"/>
      <c r="D53" s="5"/>
      <c r="E53" s="5"/>
      <c r="F53" s="5"/>
      <c r="G53" s="8"/>
      <c r="H53" s="8"/>
    </row>
    <row r="54" spans="1:8" x14ac:dyDescent="0.3">
      <c r="A54" s="5"/>
      <c r="B54" s="5"/>
      <c r="C54" s="5"/>
      <c r="D54" s="5"/>
      <c r="E54" s="5"/>
      <c r="F54" s="5"/>
      <c r="G54" s="8"/>
      <c r="H54" s="8"/>
    </row>
    <row r="55" spans="1:8" x14ac:dyDescent="0.3">
      <c r="A55" s="5"/>
      <c r="B55" s="5"/>
      <c r="C55" s="5"/>
      <c r="D55" s="5"/>
      <c r="E55" s="5"/>
      <c r="F55" s="5"/>
      <c r="G55" s="8"/>
      <c r="H55" s="8"/>
    </row>
    <row r="56" spans="1:8" x14ac:dyDescent="0.3">
      <c r="A56" s="5"/>
      <c r="B56" s="5"/>
      <c r="C56" s="5"/>
      <c r="D56" s="5"/>
      <c r="E56" s="5"/>
      <c r="F56" s="5"/>
      <c r="G56" s="8"/>
      <c r="H56" s="8"/>
    </row>
    <row r="57" spans="1:8" x14ac:dyDescent="0.3">
      <c r="A57" s="5"/>
      <c r="B57" s="5"/>
      <c r="C57" s="5"/>
      <c r="D57" s="5"/>
      <c r="E57" s="5"/>
      <c r="F57" s="5"/>
      <c r="G57" s="8"/>
      <c r="H57" s="8"/>
    </row>
    <row r="58" spans="1:8" x14ac:dyDescent="0.3">
      <c r="A58" s="5"/>
      <c r="B58" s="5"/>
      <c r="C58" s="5"/>
      <c r="D58" s="5"/>
      <c r="E58" s="5"/>
      <c r="F58" s="5"/>
      <c r="G58" s="8"/>
      <c r="H58" s="8"/>
    </row>
    <row r="59" spans="1:8" x14ac:dyDescent="0.3">
      <c r="A59" s="5"/>
      <c r="B59" s="5"/>
      <c r="C59" s="5"/>
      <c r="D59" s="5"/>
      <c r="E59" s="5"/>
      <c r="F59" s="5"/>
      <c r="G59" s="8"/>
      <c r="H59" s="8"/>
    </row>
    <row r="60" spans="1:8" x14ac:dyDescent="0.3">
      <c r="A60" s="5"/>
      <c r="B60" s="5"/>
      <c r="C60" s="5"/>
      <c r="D60" s="5"/>
      <c r="E60" s="5"/>
      <c r="F60" s="5"/>
      <c r="G60" s="8"/>
      <c r="H60" s="8"/>
    </row>
    <row r="61" spans="1:8" x14ac:dyDescent="0.3">
      <c r="A61" s="5"/>
      <c r="B61" s="5"/>
      <c r="C61" s="5"/>
      <c r="D61" s="5"/>
      <c r="E61" s="5"/>
      <c r="F61" s="5"/>
      <c r="G61" s="8"/>
      <c r="H61" s="8"/>
    </row>
    <row r="62" spans="1:8" x14ac:dyDescent="0.3">
      <c r="A62" s="5"/>
      <c r="B62" s="5"/>
      <c r="C62" s="5"/>
      <c r="D62" s="5"/>
      <c r="E62" s="5"/>
      <c r="F62" s="5"/>
      <c r="G62" s="8"/>
      <c r="H62" s="8"/>
    </row>
    <row r="63" spans="1:8" x14ac:dyDescent="0.3">
      <c r="A63" s="5"/>
      <c r="B63" s="5"/>
      <c r="C63" s="5"/>
      <c r="D63" s="5"/>
      <c r="E63" s="5"/>
      <c r="F63" s="5"/>
      <c r="G63" s="8"/>
      <c r="H63" s="8"/>
    </row>
    <row r="64" spans="1:8" x14ac:dyDescent="0.3">
      <c r="A64" s="5"/>
      <c r="B64" s="5"/>
      <c r="C64" s="5"/>
      <c r="D64" s="5"/>
      <c r="E64" s="5"/>
      <c r="F64" s="5"/>
      <c r="G64" s="8"/>
      <c r="H64" s="8"/>
    </row>
    <row r="65" spans="1:8" x14ac:dyDescent="0.3">
      <c r="A65" s="5"/>
      <c r="B65" s="5"/>
      <c r="C65" s="5"/>
      <c r="D65" s="5"/>
      <c r="E65" s="5"/>
      <c r="F65" s="5"/>
      <c r="G65" s="8"/>
      <c r="H65" s="8"/>
    </row>
    <row r="66" spans="1:8" x14ac:dyDescent="0.3">
      <c r="A66" s="5"/>
      <c r="B66" s="5"/>
      <c r="C66" s="5"/>
      <c r="D66" s="5"/>
      <c r="E66" s="5"/>
      <c r="F66" s="5"/>
      <c r="G66" s="8"/>
      <c r="H66" s="8"/>
    </row>
    <row r="67" spans="1:8" x14ac:dyDescent="0.3">
      <c r="A67" s="5"/>
      <c r="B67" s="5"/>
      <c r="C67" s="5"/>
      <c r="D67" s="5"/>
      <c r="E67" s="5"/>
      <c r="F67" s="5"/>
      <c r="G67" s="8"/>
      <c r="H67" s="8"/>
    </row>
    <row r="68" spans="1:8" x14ac:dyDescent="0.3">
      <c r="A68" s="5"/>
      <c r="B68" s="5"/>
      <c r="C68" s="5"/>
      <c r="D68" s="5"/>
      <c r="E68" s="5"/>
      <c r="F68" s="5"/>
      <c r="G68" s="8"/>
      <c r="H68" s="8"/>
    </row>
    <row r="69" spans="1:8" x14ac:dyDescent="0.3">
      <c r="A69" s="5"/>
      <c r="B69" s="5"/>
      <c r="C69" s="5"/>
      <c r="D69" s="5"/>
      <c r="E69" s="5"/>
      <c r="F69" s="5"/>
      <c r="G69" s="8"/>
      <c r="H69" s="8"/>
    </row>
    <row r="70" spans="1:8" x14ac:dyDescent="0.3">
      <c r="A70" s="5"/>
      <c r="B70" s="5"/>
      <c r="C70" s="5"/>
      <c r="D70" s="5"/>
      <c r="E70" s="5"/>
      <c r="F70" s="5"/>
      <c r="G70" s="8"/>
      <c r="H70" s="8"/>
    </row>
    <row r="71" spans="1:8" x14ac:dyDescent="0.3">
      <c r="A71" s="5"/>
      <c r="B71" s="5"/>
      <c r="C71" s="5"/>
      <c r="D71" s="5"/>
      <c r="E71" s="5"/>
      <c r="F71" s="5"/>
      <c r="G71" s="8"/>
      <c r="H71" s="8"/>
    </row>
    <row r="72" spans="1:8" x14ac:dyDescent="0.3">
      <c r="A72" s="5"/>
      <c r="B72" s="5"/>
      <c r="C72" s="5"/>
      <c r="D72" s="5"/>
      <c r="E72" s="5"/>
      <c r="F72" s="5"/>
      <c r="G72" s="8"/>
      <c r="H72" s="8"/>
    </row>
    <row r="73" spans="1:8" x14ac:dyDescent="0.3">
      <c r="A73" s="5"/>
      <c r="B73" s="5"/>
      <c r="C73" s="5"/>
      <c r="D73" s="5"/>
      <c r="E73" s="5"/>
      <c r="F73" s="5"/>
      <c r="G73" s="8"/>
      <c r="H73" s="8"/>
    </row>
    <row r="74" spans="1:8" x14ac:dyDescent="0.3">
      <c r="A74" s="5"/>
      <c r="B74" s="5"/>
      <c r="C74" s="5"/>
      <c r="D74" s="5"/>
      <c r="E74" s="5"/>
      <c r="F74" s="5"/>
      <c r="G74" s="8"/>
      <c r="H74" s="8"/>
    </row>
    <row r="75" spans="1:8" x14ac:dyDescent="0.3">
      <c r="A75" s="5"/>
      <c r="B75" s="5"/>
      <c r="C75" s="5"/>
      <c r="D75" s="5"/>
      <c r="E75" s="5"/>
      <c r="F75" s="5"/>
      <c r="G75" s="8"/>
      <c r="H75" s="8"/>
    </row>
    <row r="76" spans="1:8" x14ac:dyDescent="0.3">
      <c r="A76" s="5"/>
      <c r="B76" s="5"/>
      <c r="C76" s="5"/>
      <c r="D76" s="5"/>
      <c r="E76" s="5"/>
      <c r="F76" s="5"/>
      <c r="G76" s="8"/>
      <c r="H76" s="8"/>
    </row>
    <row r="77" spans="1:8" x14ac:dyDescent="0.3">
      <c r="A77" s="5"/>
      <c r="B77" s="5"/>
      <c r="C77" s="5"/>
      <c r="D77" s="5"/>
      <c r="E77" s="5"/>
      <c r="F77" s="5"/>
      <c r="G77" s="8"/>
      <c r="H77" s="8"/>
    </row>
    <row r="78" spans="1:8" x14ac:dyDescent="0.3">
      <c r="A78" s="5"/>
      <c r="B78" s="5"/>
      <c r="C78" s="5"/>
      <c r="D78" s="5"/>
      <c r="E78" s="5"/>
      <c r="F78" s="5"/>
      <c r="G78" s="8"/>
      <c r="H78" s="8"/>
    </row>
    <row r="79" spans="1:8" x14ac:dyDescent="0.3">
      <c r="A79" s="5"/>
      <c r="B79" s="5"/>
      <c r="C79" s="5"/>
      <c r="D79" s="5"/>
      <c r="E79" s="5"/>
      <c r="F79" s="5"/>
      <c r="G79" s="8"/>
      <c r="H79" s="8"/>
    </row>
    <row r="80" spans="1:8" x14ac:dyDescent="0.3">
      <c r="A80" s="5"/>
      <c r="B80" s="5"/>
      <c r="C80" s="5"/>
      <c r="D80" s="5"/>
      <c r="E80" s="5"/>
      <c r="F80" s="5"/>
      <c r="G80" s="8"/>
      <c r="H80" s="8"/>
    </row>
    <row r="81" spans="1:8" x14ac:dyDescent="0.3">
      <c r="A81" s="5"/>
      <c r="B81" s="5"/>
      <c r="C81" s="5"/>
      <c r="D81" s="5"/>
      <c r="E81" s="5"/>
      <c r="F81" s="5"/>
      <c r="G81" s="8"/>
      <c r="H81" s="8"/>
    </row>
    <row r="82" spans="1:8" x14ac:dyDescent="0.3">
      <c r="A82" s="5"/>
      <c r="B82" s="5"/>
      <c r="C82" s="5"/>
      <c r="D82" s="5"/>
      <c r="E82" s="5"/>
      <c r="F82" s="5"/>
      <c r="G82" s="8"/>
      <c r="H82" s="8"/>
    </row>
    <row r="83" spans="1:8" x14ac:dyDescent="0.3">
      <c r="A83" s="5"/>
      <c r="B83" s="5"/>
      <c r="C83" s="5"/>
      <c r="D83" s="5"/>
      <c r="E83" s="5"/>
      <c r="F83" s="5"/>
      <c r="G83" s="8"/>
      <c r="H83" s="8"/>
    </row>
    <row r="84" spans="1:8" x14ac:dyDescent="0.3">
      <c r="A84" s="5"/>
      <c r="B84" s="5"/>
      <c r="C84" s="5"/>
      <c r="D84" s="5"/>
      <c r="E84" s="5"/>
      <c r="F84" s="5"/>
      <c r="G84" s="8"/>
      <c r="H84" s="8"/>
    </row>
    <row r="85" spans="1:8" x14ac:dyDescent="0.3">
      <c r="A85" s="5"/>
      <c r="B85" s="5"/>
      <c r="C85" s="5"/>
      <c r="D85" s="5"/>
      <c r="E85" s="5"/>
      <c r="F85" s="5"/>
      <c r="G85" s="8"/>
      <c r="H85" s="8"/>
    </row>
    <row r="86" spans="1:8" x14ac:dyDescent="0.3">
      <c r="A86" s="5"/>
      <c r="B86" s="5"/>
      <c r="C86" s="5"/>
      <c r="D86" s="5"/>
      <c r="E86" s="5"/>
      <c r="F86" s="5"/>
      <c r="G86" s="8"/>
      <c r="H86" s="8"/>
    </row>
    <row r="87" spans="1:8" x14ac:dyDescent="0.3">
      <c r="A87" s="5"/>
      <c r="B87" s="5"/>
      <c r="C87" s="5"/>
      <c r="D87" s="5"/>
      <c r="E87" s="5"/>
      <c r="F87" s="5"/>
      <c r="G87" s="8"/>
      <c r="H87" s="8"/>
    </row>
    <row r="88" spans="1:8" x14ac:dyDescent="0.3">
      <c r="A88" s="5"/>
      <c r="B88" s="5"/>
      <c r="C88" s="5"/>
      <c r="D88" s="5"/>
      <c r="E88" s="5"/>
      <c r="F88" s="5"/>
      <c r="G88" s="8"/>
      <c r="H88" s="8"/>
    </row>
    <row r="89" spans="1:8" x14ac:dyDescent="0.3">
      <c r="A89" s="5"/>
      <c r="B89" s="5"/>
      <c r="C89" s="5"/>
      <c r="D89" s="5"/>
      <c r="E89" s="5"/>
      <c r="F89" s="5"/>
      <c r="G89" s="8"/>
      <c r="H89" s="8"/>
    </row>
    <row r="90" spans="1:8" x14ac:dyDescent="0.3">
      <c r="A90" s="5"/>
      <c r="B90" s="5"/>
      <c r="C90" s="5"/>
      <c r="D90" s="5"/>
      <c r="E90" s="5"/>
      <c r="F90" s="5"/>
      <c r="G90" s="8"/>
      <c r="H90" s="8"/>
    </row>
    <row r="91" spans="1:8" x14ac:dyDescent="0.3">
      <c r="A91" s="5"/>
      <c r="B91" s="5"/>
      <c r="C91" s="5"/>
      <c r="D91" s="5"/>
      <c r="E91" s="5"/>
      <c r="F91" s="5"/>
      <c r="G91" s="8"/>
      <c r="H91" s="8"/>
    </row>
    <row r="92" spans="1:8" x14ac:dyDescent="0.3">
      <c r="A92" s="5"/>
      <c r="B92" s="5"/>
      <c r="C92" s="5"/>
      <c r="D92" s="5"/>
      <c r="E92" s="5"/>
      <c r="F92" s="5"/>
      <c r="G92" s="8"/>
      <c r="H92" s="8"/>
    </row>
    <row r="93" spans="1:8" x14ac:dyDescent="0.3">
      <c r="A93" s="5"/>
      <c r="B93" s="5"/>
      <c r="C93" s="5"/>
      <c r="D93" s="5"/>
      <c r="E93" s="5"/>
      <c r="F93" s="5"/>
      <c r="G93" s="8"/>
      <c r="H93" s="8"/>
    </row>
    <row r="94" spans="1:8" x14ac:dyDescent="0.3">
      <c r="A94" s="5"/>
      <c r="B94" s="5"/>
      <c r="C94" s="5"/>
      <c r="D94" s="5"/>
      <c r="E94" s="5"/>
      <c r="F94" s="5"/>
      <c r="G94" s="8"/>
      <c r="H94" s="8"/>
    </row>
    <row r="95" spans="1:8" x14ac:dyDescent="0.3">
      <c r="A95" s="5"/>
      <c r="B95" s="5"/>
      <c r="C95" s="5"/>
      <c r="D95" s="5"/>
      <c r="E95" s="5"/>
      <c r="F95" s="5"/>
      <c r="G95" s="8"/>
      <c r="H95" s="8"/>
    </row>
    <row r="96" spans="1:8" x14ac:dyDescent="0.3">
      <c r="A96" s="5"/>
      <c r="B96" s="5"/>
      <c r="C96" s="5"/>
      <c r="D96" s="5"/>
      <c r="E96" s="5"/>
      <c r="F96" s="5"/>
      <c r="G96" s="8"/>
      <c r="H96" s="8"/>
    </row>
    <row r="97" spans="1:8" x14ac:dyDescent="0.3">
      <c r="A97" s="5"/>
      <c r="B97" s="5"/>
      <c r="C97" s="5"/>
      <c r="D97" s="5"/>
      <c r="E97" s="5"/>
      <c r="F97" s="5"/>
      <c r="G97" s="8"/>
      <c r="H97" s="8"/>
    </row>
    <row r="98" spans="1:8" x14ac:dyDescent="0.3">
      <c r="A98" s="5"/>
      <c r="B98" s="5"/>
      <c r="C98" s="5"/>
      <c r="D98" s="5"/>
      <c r="E98" s="5"/>
      <c r="F98" s="5"/>
      <c r="G98" s="8"/>
      <c r="H98" s="8"/>
    </row>
    <row r="99" spans="1:8" x14ac:dyDescent="0.3">
      <c r="A99" s="5"/>
      <c r="B99" s="5"/>
      <c r="C99" s="5"/>
      <c r="D99" s="5"/>
      <c r="E99" s="5"/>
      <c r="F99" s="5"/>
      <c r="G99" s="8"/>
      <c r="H99" s="8"/>
    </row>
    <row r="100" spans="1:8" x14ac:dyDescent="0.3">
      <c r="A100" s="5"/>
      <c r="B100" s="5"/>
      <c r="C100" s="5"/>
      <c r="D100" s="5"/>
      <c r="E100" s="5"/>
      <c r="F100" s="5"/>
      <c r="G100" s="8"/>
      <c r="H100" s="8"/>
    </row>
    <row r="101" spans="1:8" x14ac:dyDescent="0.3">
      <c r="A101" s="5"/>
      <c r="B101" s="5"/>
      <c r="C101" s="5"/>
      <c r="D101" s="5"/>
      <c r="E101" s="5"/>
      <c r="F101" s="5"/>
      <c r="G101" s="8"/>
      <c r="H101" s="8"/>
    </row>
    <row r="102" spans="1:8" x14ac:dyDescent="0.3">
      <c r="A102" s="5"/>
      <c r="B102" s="5"/>
      <c r="C102" s="5"/>
      <c r="D102" s="5"/>
      <c r="E102" s="5"/>
      <c r="F102" s="5"/>
      <c r="G102" s="8"/>
      <c r="H102" s="8"/>
    </row>
    <row r="103" spans="1:8" x14ac:dyDescent="0.3">
      <c r="A103" s="5"/>
      <c r="B103" s="5"/>
      <c r="C103" s="5"/>
      <c r="D103" s="5"/>
      <c r="E103" s="5"/>
      <c r="F103" s="5"/>
      <c r="G103" s="8"/>
      <c r="H103" s="8"/>
    </row>
    <row r="104" spans="1:8" x14ac:dyDescent="0.3">
      <c r="A104" s="5"/>
      <c r="B104" s="5"/>
      <c r="C104" s="5"/>
      <c r="D104" s="5"/>
      <c r="E104" s="5"/>
      <c r="F104" s="5"/>
      <c r="G104" s="8"/>
      <c r="H104" s="8"/>
    </row>
    <row r="105" spans="1:8" x14ac:dyDescent="0.3">
      <c r="A105" s="5"/>
      <c r="B105" s="5"/>
      <c r="C105" s="5"/>
      <c r="D105" s="5"/>
      <c r="E105" s="5"/>
      <c r="F105" s="5"/>
      <c r="G105" s="8"/>
      <c r="H105" s="8"/>
    </row>
    <row r="106" spans="1:8" x14ac:dyDescent="0.3">
      <c r="A106" s="5"/>
      <c r="B106" s="5"/>
      <c r="C106" s="5"/>
      <c r="D106" s="5"/>
      <c r="E106" s="5"/>
      <c r="F106" s="5"/>
      <c r="G106" s="8"/>
      <c r="H106" s="8"/>
    </row>
    <row r="107" spans="1:8" x14ac:dyDescent="0.3">
      <c r="A107" s="5"/>
      <c r="B107" s="5"/>
      <c r="C107" s="5"/>
      <c r="D107" s="5"/>
      <c r="E107" s="5"/>
      <c r="F107" s="5"/>
      <c r="G107" s="8"/>
      <c r="H107" s="8"/>
    </row>
    <row r="108" spans="1:8" x14ac:dyDescent="0.3">
      <c r="A108" s="5"/>
      <c r="B108" s="5"/>
      <c r="C108" s="5"/>
      <c r="D108" s="5"/>
      <c r="E108" s="5"/>
      <c r="F108" s="5"/>
      <c r="G108" s="8"/>
      <c r="H108" s="8"/>
    </row>
    <row r="109" spans="1:8" x14ac:dyDescent="0.3">
      <c r="A109" s="5"/>
      <c r="B109" s="5"/>
      <c r="C109" s="5"/>
      <c r="D109" s="5"/>
      <c r="E109" s="5"/>
      <c r="F109" s="5"/>
      <c r="G109" s="8"/>
      <c r="H109" s="8"/>
    </row>
    <row r="110" spans="1:8" x14ac:dyDescent="0.3">
      <c r="A110" s="5"/>
      <c r="B110" s="5"/>
      <c r="C110" s="5"/>
      <c r="D110" s="5"/>
      <c r="E110" s="5"/>
      <c r="F110" s="5"/>
      <c r="G110" s="8"/>
      <c r="H110" s="8"/>
    </row>
    <row r="111" spans="1:8" x14ac:dyDescent="0.3">
      <c r="A111" s="5"/>
      <c r="B111" s="5"/>
      <c r="C111" s="5"/>
      <c r="D111" s="5"/>
      <c r="E111" s="5"/>
      <c r="F111" s="5"/>
      <c r="G111" s="8"/>
      <c r="H111" s="8"/>
    </row>
    <row r="112" spans="1:8" x14ac:dyDescent="0.3">
      <c r="A112" s="5"/>
      <c r="B112" s="5"/>
      <c r="C112" s="5"/>
      <c r="D112" s="5"/>
      <c r="E112" s="5"/>
      <c r="F112" s="5"/>
      <c r="G112" s="8"/>
      <c r="H112" s="8"/>
    </row>
    <row r="113" spans="1:8" x14ac:dyDescent="0.3">
      <c r="A113" s="5"/>
      <c r="B113" s="5"/>
      <c r="C113" s="5"/>
      <c r="D113" s="5"/>
      <c r="E113" s="5"/>
      <c r="F113" s="5"/>
      <c r="G113" s="8"/>
      <c r="H113" s="8"/>
    </row>
    <row r="114" spans="1:8" x14ac:dyDescent="0.3">
      <c r="A114" s="5"/>
      <c r="B114" s="5"/>
      <c r="C114" s="5"/>
      <c r="D114" s="5"/>
      <c r="E114" s="5"/>
      <c r="F114" s="5"/>
      <c r="G114" s="8"/>
      <c r="H114" s="8"/>
    </row>
    <row r="115" spans="1:8" x14ac:dyDescent="0.3">
      <c r="A115" s="5"/>
      <c r="B115" s="5"/>
      <c r="C115" s="5"/>
      <c r="D115" s="5"/>
      <c r="E115" s="5"/>
      <c r="F115" s="5"/>
      <c r="G115" s="8"/>
      <c r="H115" s="8"/>
    </row>
    <row r="116" spans="1:8" x14ac:dyDescent="0.3">
      <c r="A116" s="5"/>
      <c r="B116" s="5"/>
      <c r="C116" s="5"/>
      <c r="D116" s="5"/>
      <c r="E116" s="5"/>
      <c r="F116" s="5"/>
      <c r="G116" s="8"/>
      <c r="H116" s="8"/>
    </row>
    <row r="117" spans="1:8" x14ac:dyDescent="0.3">
      <c r="A117" s="5"/>
      <c r="B117" s="5"/>
      <c r="C117" s="5"/>
      <c r="D117" s="5"/>
      <c r="E117" s="5"/>
      <c r="F117" s="5"/>
      <c r="G117" s="8"/>
      <c r="H117" s="8"/>
    </row>
    <row r="118" spans="1:8" x14ac:dyDescent="0.3">
      <c r="A118" s="5"/>
      <c r="B118" s="5"/>
      <c r="C118" s="5"/>
      <c r="D118" s="5"/>
      <c r="E118" s="5"/>
      <c r="F118" s="5"/>
      <c r="G118" s="8"/>
      <c r="H118" s="8"/>
    </row>
    <row r="119" spans="1:8" x14ac:dyDescent="0.3">
      <c r="A119" s="5"/>
      <c r="B119" s="5"/>
      <c r="C119" s="5"/>
      <c r="D119" s="5"/>
      <c r="E119" s="5"/>
      <c r="F119" s="5"/>
      <c r="G119" s="8"/>
      <c r="H119" s="8"/>
    </row>
    <row r="120" spans="1:8" x14ac:dyDescent="0.3">
      <c r="A120" s="5"/>
      <c r="B120" s="5"/>
      <c r="C120" s="5"/>
      <c r="D120" s="5"/>
      <c r="E120" s="5"/>
      <c r="F120" s="5"/>
      <c r="G120" s="8"/>
      <c r="H120" s="8"/>
    </row>
    <row r="121" spans="1:8" x14ac:dyDescent="0.3">
      <c r="A121" s="5"/>
      <c r="B121" s="5"/>
      <c r="C121" s="5"/>
      <c r="D121" s="5"/>
      <c r="E121" s="5"/>
      <c r="F121" s="5"/>
      <c r="G121" s="8"/>
      <c r="H121" s="8"/>
    </row>
    <row r="122" spans="1:8" x14ac:dyDescent="0.3">
      <c r="A122" s="5"/>
      <c r="B122" s="5"/>
      <c r="C122" s="5"/>
      <c r="D122" s="5"/>
      <c r="E122" s="5"/>
      <c r="F122" s="5"/>
      <c r="G122" s="8"/>
      <c r="H122" s="8"/>
    </row>
    <row r="123" spans="1:8" x14ac:dyDescent="0.3">
      <c r="A123" s="5"/>
      <c r="B123" s="5"/>
      <c r="C123" s="5"/>
      <c r="D123" s="5"/>
      <c r="E123" s="5"/>
      <c r="F123" s="5"/>
      <c r="G123" s="8"/>
      <c r="H123" s="8"/>
    </row>
    <row r="124" spans="1:8" x14ac:dyDescent="0.3">
      <c r="A124" s="5"/>
      <c r="B124" s="5"/>
      <c r="C124" s="5"/>
      <c r="D124" s="5"/>
      <c r="E124" s="5"/>
      <c r="F124" s="5"/>
      <c r="G124" s="8"/>
      <c r="H124" s="8"/>
    </row>
    <row r="125" spans="1:8" x14ac:dyDescent="0.3">
      <c r="A125" s="5"/>
      <c r="B125" s="5"/>
      <c r="C125" s="5"/>
      <c r="D125" s="5"/>
      <c r="E125" s="5"/>
      <c r="F125" s="5"/>
      <c r="G125" s="8"/>
      <c r="H125" s="8"/>
    </row>
    <row r="126" spans="1:8" x14ac:dyDescent="0.3">
      <c r="A126" s="5"/>
      <c r="B126" s="5"/>
      <c r="C126" s="5"/>
      <c r="D126" s="5"/>
      <c r="E126" s="5"/>
      <c r="F126" s="5"/>
      <c r="G126" s="8"/>
      <c r="H126" s="8"/>
    </row>
    <row r="127" spans="1:8" x14ac:dyDescent="0.3">
      <c r="A127" s="5"/>
      <c r="B127" s="5"/>
      <c r="C127" s="5"/>
      <c r="D127" s="5"/>
      <c r="E127" s="5"/>
      <c r="F127" s="5"/>
      <c r="G127" s="8"/>
      <c r="H127" s="8"/>
    </row>
    <row r="128" spans="1:8" x14ac:dyDescent="0.3">
      <c r="A128" s="5"/>
      <c r="B128" s="5"/>
      <c r="C128" s="5"/>
      <c r="D128" s="5"/>
      <c r="E128" s="5"/>
      <c r="F128" s="5"/>
      <c r="G128" s="8"/>
      <c r="H128" s="8"/>
    </row>
    <row r="129" spans="1:8" x14ac:dyDescent="0.3">
      <c r="A129" s="5"/>
      <c r="B129" s="5"/>
      <c r="C129" s="5"/>
      <c r="D129" s="5"/>
      <c r="E129" s="5"/>
      <c r="F129" s="5"/>
      <c r="G129" s="8"/>
      <c r="H129" s="8"/>
    </row>
    <row r="130" spans="1:8" x14ac:dyDescent="0.3">
      <c r="A130" s="5"/>
      <c r="B130" s="5"/>
      <c r="C130" s="5"/>
      <c r="D130" s="5"/>
      <c r="E130" s="5"/>
      <c r="F130" s="5"/>
      <c r="G130" s="8"/>
      <c r="H130" s="8"/>
    </row>
    <row r="131" spans="1:8" x14ac:dyDescent="0.3">
      <c r="A131" s="5"/>
      <c r="B131" s="5"/>
      <c r="C131" s="5"/>
      <c r="D131" s="5"/>
      <c r="E131" s="5"/>
      <c r="F131" s="5"/>
      <c r="G131" s="8"/>
      <c r="H131" s="8"/>
    </row>
    <row r="132" spans="1:8" x14ac:dyDescent="0.3">
      <c r="A132" s="5"/>
      <c r="B132" s="5"/>
      <c r="C132" s="5"/>
      <c r="D132" s="5"/>
      <c r="E132" s="5"/>
      <c r="F132" s="5"/>
      <c r="G132" s="8"/>
      <c r="H132" s="8"/>
    </row>
  </sheetData>
  <mergeCells count="11">
    <mergeCell ref="B43:B44"/>
    <mergeCell ref="B45:B46"/>
    <mergeCell ref="C45:C46"/>
    <mergeCell ref="D45:D46"/>
    <mergeCell ref="E45:E46"/>
    <mergeCell ref="E17:E18"/>
    <mergeCell ref="B30:B31"/>
    <mergeCell ref="D30:D31"/>
    <mergeCell ref="B17:B18"/>
    <mergeCell ref="C17:C18"/>
    <mergeCell ref="D17:D1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workbookViewId="0">
      <selection activeCell="E20" sqref="E20:E25"/>
    </sheetView>
  </sheetViews>
  <sheetFormatPr defaultColWidth="8.5546875" defaultRowHeight="10.199999999999999" x14ac:dyDescent="0.2"/>
  <cols>
    <col min="1" max="1" width="5.44140625" style="76" customWidth="1"/>
    <col min="2" max="2" width="16.109375" style="76" customWidth="1"/>
    <col min="3" max="3" width="61.5546875" style="76" customWidth="1"/>
    <col min="4" max="5" width="15.88671875" style="76" customWidth="1"/>
    <col min="6" max="6" width="14.44140625" style="76" customWidth="1"/>
    <col min="7" max="7" width="14.5546875" style="76" customWidth="1"/>
    <col min="8" max="8" width="13.109375" style="76" customWidth="1"/>
    <col min="9" max="9" width="16.44140625" style="76" customWidth="1"/>
    <col min="10" max="10" width="12.88671875" style="76" customWidth="1"/>
    <col min="11" max="17" width="12.88671875" style="79" customWidth="1"/>
    <col min="18" max="20" width="12.88671875" style="80" customWidth="1"/>
    <col min="21" max="21" width="12.88671875" style="79" customWidth="1"/>
    <col min="22" max="22" width="16.44140625" style="76" customWidth="1"/>
    <col min="23" max="16384" width="8.5546875" style="76"/>
  </cols>
  <sheetData>
    <row r="1" spans="1:22" ht="30.6" x14ac:dyDescent="0.2">
      <c r="C1" s="97"/>
      <c r="D1" s="98" t="s">
        <v>462</v>
      </c>
      <c r="E1" s="98" t="s">
        <v>463</v>
      </c>
      <c r="F1" s="98" t="s">
        <v>464</v>
      </c>
    </row>
    <row r="2" spans="1:22" ht="11.25" customHeight="1" x14ac:dyDescent="0.2">
      <c r="C2" s="76" t="s">
        <v>518</v>
      </c>
      <c r="D2" s="97">
        <v>60</v>
      </c>
      <c r="E2" s="97">
        <v>60</v>
      </c>
      <c r="F2" s="97">
        <f>ROUND(E2*(248/366),0)</f>
        <v>41</v>
      </c>
    </row>
    <row r="3" spans="1:22" x14ac:dyDescent="0.2">
      <c r="C3" s="97" t="s">
        <v>467</v>
      </c>
      <c r="D3" s="110">
        <v>150</v>
      </c>
      <c r="E3" s="97">
        <v>64</v>
      </c>
      <c r="F3" s="97">
        <f t="shared" ref="F3:F5" si="0">ROUND(E3*(248/366),0)</f>
        <v>43</v>
      </c>
    </row>
    <row r="4" spans="1:22" x14ac:dyDescent="0.2">
      <c r="C4" s="97" t="s">
        <v>465</v>
      </c>
      <c r="D4" s="110">
        <f>160</f>
        <v>160</v>
      </c>
      <c r="E4" s="97">
        <v>72</v>
      </c>
      <c r="F4" s="97">
        <f t="shared" si="0"/>
        <v>49</v>
      </c>
    </row>
    <row r="5" spans="1:22" x14ac:dyDescent="0.2">
      <c r="C5" s="99" t="s">
        <v>466</v>
      </c>
      <c r="D5" s="128">
        <f>80</f>
        <v>80</v>
      </c>
      <c r="E5" s="99">
        <v>32</v>
      </c>
      <c r="F5" s="97">
        <f t="shared" si="0"/>
        <v>22</v>
      </c>
    </row>
    <row r="8" spans="1:22" ht="61.2" x14ac:dyDescent="0.2">
      <c r="A8" s="73" t="s">
        <v>380</v>
      </c>
      <c r="B8" s="73" t="s">
        <v>381</v>
      </c>
      <c r="C8" s="73" t="s">
        <v>382</v>
      </c>
      <c r="D8" s="74" t="s">
        <v>383</v>
      </c>
      <c r="E8" s="73" t="s">
        <v>384</v>
      </c>
      <c r="F8" s="73" t="s">
        <v>385</v>
      </c>
      <c r="G8" s="74" t="s">
        <v>386</v>
      </c>
      <c r="H8" s="74" t="s">
        <v>387</v>
      </c>
      <c r="I8" s="74" t="s">
        <v>388</v>
      </c>
      <c r="J8" s="75" t="s">
        <v>389</v>
      </c>
      <c r="K8" s="75" t="s">
        <v>390</v>
      </c>
      <c r="L8" s="75" t="s">
        <v>391</v>
      </c>
      <c r="M8" s="75" t="s">
        <v>392</v>
      </c>
      <c r="N8" s="75" t="s">
        <v>393</v>
      </c>
      <c r="O8" s="75" t="s">
        <v>394</v>
      </c>
      <c r="P8" s="75" t="s">
        <v>395</v>
      </c>
      <c r="Q8" s="75" t="s">
        <v>396</v>
      </c>
      <c r="R8" s="75" t="s">
        <v>397</v>
      </c>
      <c r="S8" s="75" t="s">
        <v>398</v>
      </c>
      <c r="T8" s="75" t="s">
        <v>399</v>
      </c>
      <c r="U8" s="75" t="s">
        <v>400</v>
      </c>
      <c r="V8" s="75" t="s">
        <v>401</v>
      </c>
    </row>
    <row r="9" spans="1:22" x14ac:dyDescent="0.2">
      <c r="A9" s="77">
        <v>1</v>
      </c>
      <c r="B9" s="77">
        <v>2</v>
      </c>
      <c r="C9" s="77">
        <v>3</v>
      </c>
      <c r="D9" s="78">
        <v>4</v>
      </c>
      <c r="E9" s="78"/>
      <c r="F9" s="77">
        <v>5</v>
      </c>
      <c r="G9" s="78">
        <v>6</v>
      </c>
      <c r="H9" s="78">
        <v>7</v>
      </c>
      <c r="I9" s="78">
        <v>8</v>
      </c>
      <c r="J9" s="77">
        <v>9</v>
      </c>
      <c r="K9" s="77">
        <v>10</v>
      </c>
      <c r="L9" s="77">
        <v>11</v>
      </c>
      <c r="M9" s="78">
        <v>12</v>
      </c>
      <c r="N9" s="77">
        <v>13</v>
      </c>
      <c r="O9" s="78">
        <v>14</v>
      </c>
      <c r="P9" s="78">
        <v>15</v>
      </c>
      <c r="Q9" s="78">
        <v>16</v>
      </c>
      <c r="R9" s="77">
        <v>17</v>
      </c>
      <c r="S9" s="77">
        <v>18</v>
      </c>
      <c r="T9" s="77">
        <v>19</v>
      </c>
      <c r="U9" s="78">
        <v>20</v>
      </c>
      <c r="V9" s="77">
        <v>21</v>
      </c>
    </row>
    <row r="10" spans="1:22" x14ac:dyDescent="0.2">
      <c r="A10" s="221" t="s">
        <v>518</v>
      </c>
      <c r="B10" s="221"/>
      <c r="C10" s="221"/>
      <c r="D10" s="221"/>
      <c r="E10" s="221"/>
      <c r="F10" s="221"/>
      <c r="G10" s="221"/>
      <c r="H10" s="221"/>
      <c r="I10" s="221"/>
    </row>
    <row r="11" spans="1:22" ht="29.1" customHeight="1" x14ac:dyDescent="0.2">
      <c r="A11" s="222">
        <v>2</v>
      </c>
      <c r="B11" s="222" t="s">
        <v>518</v>
      </c>
      <c r="C11" s="100" t="s">
        <v>472</v>
      </c>
      <c r="D11" s="81">
        <v>6</v>
      </c>
      <c r="E11" s="220"/>
      <c r="F11" s="220"/>
      <c r="G11" s="152">
        <v>1</v>
      </c>
      <c r="H11" s="152">
        <v>2</v>
      </c>
      <c r="I11" s="82">
        <f>ROUND((D11/$F$18)*G11*H11,3)</f>
        <v>0.29299999999999998</v>
      </c>
    </row>
    <row r="12" spans="1:22" ht="12" x14ac:dyDescent="0.2">
      <c r="A12" s="222"/>
      <c r="B12" s="222"/>
      <c r="C12" s="155" t="s">
        <v>477</v>
      </c>
      <c r="D12" s="101">
        <v>38</v>
      </c>
      <c r="E12" s="220"/>
      <c r="F12" s="220"/>
      <c r="G12" s="152">
        <v>3</v>
      </c>
      <c r="H12" s="152">
        <v>0.9</v>
      </c>
      <c r="I12" s="82">
        <f>ROUND((D12/$F$18)*G12*H12,3)</f>
        <v>2.5019999999999998</v>
      </c>
    </row>
    <row r="13" spans="1:22" ht="12" x14ac:dyDescent="0.2">
      <c r="A13" s="222"/>
      <c r="B13" s="222"/>
      <c r="C13" s="155" t="s">
        <v>473</v>
      </c>
      <c r="D13" s="101">
        <v>38</v>
      </c>
      <c r="E13" s="220"/>
      <c r="F13" s="220"/>
      <c r="G13" s="152">
        <v>3</v>
      </c>
      <c r="H13" s="152">
        <v>0.9</v>
      </c>
      <c r="I13" s="82">
        <f t="shared" ref="I13" si="1">ROUND((D13/$F$18)*G13*H13,3)</f>
        <v>2.5019999999999998</v>
      </c>
      <c r="J13" s="127"/>
    </row>
    <row r="14" spans="1:22" ht="12" x14ac:dyDescent="0.2">
      <c r="A14" s="222"/>
      <c r="B14" s="222"/>
      <c r="C14" s="100" t="s">
        <v>474</v>
      </c>
      <c r="D14" s="101">
        <v>20</v>
      </c>
      <c r="E14" s="220"/>
      <c r="F14" s="220"/>
      <c r="G14" s="152">
        <v>1</v>
      </c>
      <c r="H14" s="152">
        <v>0.9</v>
      </c>
      <c r="I14" s="82">
        <f>ROUND((D14/$F$18)*G14*H14,3)</f>
        <v>0.439</v>
      </c>
      <c r="J14" s="127"/>
    </row>
    <row r="15" spans="1:22" ht="12" x14ac:dyDescent="0.2">
      <c r="A15" s="222"/>
      <c r="B15" s="222"/>
      <c r="C15" s="100" t="s">
        <v>475</v>
      </c>
      <c r="D15" s="101">
        <v>20</v>
      </c>
      <c r="E15" s="220"/>
      <c r="F15" s="220"/>
      <c r="G15" s="152">
        <v>1</v>
      </c>
      <c r="H15" s="152">
        <v>0.9</v>
      </c>
      <c r="I15" s="82">
        <f>ROUND((D15/$F$18)*G15*H15,3)</f>
        <v>0.439</v>
      </c>
    </row>
    <row r="16" spans="1:22" ht="12" x14ac:dyDescent="0.2">
      <c r="A16" s="222"/>
      <c r="B16" s="222"/>
      <c r="C16" s="100" t="s">
        <v>476</v>
      </c>
      <c r="D16" s="101">
        <v>20</v>
      </c>
      <c r="E16" s="220"/>
      <c r="F16" s="220"/>
      <c r="G16" s="152">
        <v>1</v>
      </c>
      <c r="H16" s="152">
        <v>0.9</v>
      </c>
      <c r="I16" s="82">
        <f>ROUND((D16/$F$18)*G16*H16,3)</f>
        <v>0.439</v>
      </c>
    </row>
    <row r="17" spans="1:22" ht="12" x14ac:dyDescent="0.2">
      <c r="A17" s="222"/>
      <c r="B17" s="222"/>
      <c r="C17" s="100" t="s">
        <v>478</v>
      </c>
      <c r="D17" s="101">
        <v>20</v>
      </c>
      <c r="E17" s="220"/>
      <c r="F17" s="220"/>
      <c r="G17" s="152">
        <v>1</v>
      </c>
      <c r="H17" s="152">
        <v>0.9</v>
      </c>
      <c r="I17" s="82">
        <f>ROUND((D17/$F$18)*G17*H17,3)</f>
        <v>0.439</v>
      </c>
    </row>
    <row r="18" spans="1:22" ht="11.4" x14ac:dyDescent="0.2">
      <c r="A18" s="102"/>
      <c r="B18" s="153"/>
      <c r="C18" s="103"/>
      <c r="D18" s="83" t="s">
        <v>402</v>
      </c>
      <c r="E18" s="83">
        <v>60</v>
      </c>
      <c r="F18" s="83">
        <f>ROUND(E18*248/366,0)</f>
        <v>41</v>
      </c>
      <c r="G18" s="83">
        <f>SUM(G11:G17)</f>
        <v>11</v>
      </c>
      <c r="H18" s="104"/>
      <c r="I18" s="105">
        <f>ROUND(SUM(I11:I17)/G18,3)</f>
        <v>0.64100000000000001</v>
      </c>
      <c r="J18" s="84">
        <v>12406</v>
      </c>
      <c r="K18" s="84">
        <v>22</v>
      </c>
      <c r="L18" s="84">
        <f>ROUND(J18/K18,22)</f>
        <v>563.90909090909099</v>
      </c>
      <c r="M18" s="84">
        <v>0.4</v>
      </c>
      <c r="N18" s="84">
        <v>0.1</v>
      </c>
      <c r="O18" s="84">
        <f>ROUND(L18*1.1/0.4,2)</f>
        <v>1550.75</v>
      </c>
      <c r="P18" s="84">
        <f>F18</f>
        <v>41</v>
      </c>
      <c r="Q18" s="84">
        <f>G18</f>
        <v>11</v>
      </c>
      <c r="R18" s="85">
        <f>I18</f>
        <v>0.64100000000000001</v>
      </c>
      <c r="S18" s="84">
        <f>ROUND(R18*Q18*P18*O18,2)</f>
        <v>448307.87</v>
      </c>
      <c r="T18" s="85">
        <v>4.32</v>
      </c>
      <c r="U18" s="84">
        <f>ROUND(T18*S18,2)</f>
        <v>1936690</v>
      </c>
      <c r="V18" s="84">
        <f>ROUND(U18*1.2,2)</f>
        <v>2324028</v>
      </c>
    </row>
    <row r="19" spans="1:22" x14ac:dyDescent="0.2">
      <c r="A19" s="223" t="s">
        <v>467</v>
      </c>
      <c r="B19" s="223"/>
      <c r="C19" s="223"/>
      <c r="D19" s="223"/>
      <c r="E19" s="223"/>
      <c r="F19" s="223"/>
      <c r="G19" s="223"/>
      <c r="H19" s="223"/>
      <c r="I19" s="223"/>
      <c r="R19" s="86"/>
      <c r="T19" s="86"/>
    </row>
    <row r="20" spans="1:22" ht="12" x14ac:dyDescent="0.2">
      <c r="A20" s="222">
        <v>4</v>
      </c>
      <c r="B20" s="219" t="s">
        <v>467</v>
      </c>
      <c r="C20" s="100" t="s">
        <v>472</v>
      </c>
      <c r="D20" s="81">
        <v>6</v>
      </c>
      <c r="E20" s="220"/>
      <c r="F20" s="220"/>
      <c r="G20" s="152">
        <v>1</v>
      </c>
      <c r="H20" s="152">
        <v>2</v>
      </c>
      <c r="I20" s="82">
        <f t="shared" ref="I20:I25" si="2">ROUND((D20/$F$26)*G20*H20,3)</f>
        <v>0.27900000000000003</v>
      </c>
      <c r="J20" s="127"/>
      <c r="R20" s="86"/>
      <c r="T20" s="86"/>
    </row>
    <row r="21" spans="1:22" ht="12" x14ac:dyDescent="0.2">
      <c r="A21" s="222"/>
      <c r="B21" s="219"/>
      <c r="C21" s="155" t="s">
        <v>473</v>
      </c>
      <c r="D21" s="101">
        <v>40</v>
      </c>
      <c r="E21" s="220"/>
      <c r="F21" s="220"/>
      <c r="G21" s="152">
        <v>3</v>
      </c>
      <c r="H21" s="152">
        <v>0.9</v>
      </c>
      <c r="I21" s="82">
        <f t="shared" si="2"/>
        <v>2.512</v>
      </c>
      <c r="J21" s="127"/>
      <c r="R21" s="86"/>
      <c r="T21" s="86"/>
    </row>
    <row r="22" spans="1:22" ht="12" x14ac:dyDescent="0.2">
      <c r="A22" s="222"/>
      <c r="B22" s="219"/>
      <c r="C22" s="155" t="s">
        <v>477</v>
      </c>
      <c r="D22" s="101">
        <v>40</v>
      </c>
      <c r="E22" s="220"/>
      <c r="F22" s="220"/>
      <c r="G22" s="152">
        <v>3</v>
      </c>
      <c r="H22" s="152">
        <v>0.9</v>
      </c>
      <c r="I22" s="82">
        <f t="shared" si="2"/>
        <v>2.512</v>
      </c>
      <c r="J22" s="127"/>
      <c r="R22" s="86"/>
      <c r="T22" s="86"/>
    </row>
    <row r="23" spans="1:22" ht="12" x14ac:dyDescent="0.2">
      <c r="A23" s="222"/>
      <c r="B23" s="219"/>
      <c r="C23" s="100" t="s">
        <v>474</v>
      </c>
      <c r="D23" s="101">
        <v>21</v>
      </c>
      <c r="E23" s="220"/>
      <c r="F23" s="220"/>
      <c r="G23" s="152">
        <v>1</v>
      </c>
      <c r="H23" s="152">
        <v>0.9</v>
      </c>
      <c r="I23" s="82">
        <f t="shared" si="2"/>
        <v>0.44</v>
      </c>
      <c r="J23" s="127"/>
      <c r="R23" s="86"/>
      <c r="T23" s="86"/>
    </row>
    <row r="24" spans="1:22" ht="12" x14ac:dyDescent="0.2">
      <c r="A24" s="222"/>
      <c r="B24" s="219"/>
      <c r="C24" s="100" t="s">
        <v>475</v>
      </c>
      <c r="D24" s="101">
        <v>21</v>
      </c>
      <c r="E24" s="220"/>
      <c r="F24" s="220"/>
      <c r="G24" s="152">
        <v>1</v>
      </c>
      <c r="H24" s="152">
        <v>0.9</v>
      </c>
      <c r="I24" s="82">
        <f t="shared" si="2"/>
        <v>0.44</v>
      </c>
      <c r="J24" s="127"/>
      <c r="R24" s="86"/>
      <c r="T24" s="86"/>
    </row>
    <row r="25" spans="1:22" ht="12" x14ac:dyDescent="0.2">
      <c r="A25" s="222"/>
      <c r="B25" s="219"/>
      <c r="C25" s="100" t="s">
        <v>478</v>
      </c>
      <c r="D25" s="101">
        <v>21</v>
      </c>
      <c r="E25" s="220"/>
      <c r="F25" s="220"/>
      <c r="G25" s="152">
        <v>1</v>
      </c>
      <c r="H25" s="152">
        <v>0.9</v>
      </c>
      <c r="I25" s="82">
        <f t="shared" si="2"/>
        <v>0.44</v>
      </c>
      <c r="J25" s="127"/>
      <c r="R25" s="86"/>
      <c r="T25" s="86"/>
    </row>
    <row r="26" spans="1:22" ht="11.4" x14ac:dyDescent="0.2">
      <c r="A26" s="100"/>
      <c r="B26" s="151"/>
      <c r="C26" s="107"/>
      <c r="D26" s="108"/>
      <c r="E26" s="154">
        <v>64</v>
      </c>
      <c r="F26" s="83">
        <f>ROUND(E26*248/366,0)</f>
        <v>43</v>
      </c>
      <c r="G26" s="83">
        <f>SUM(G20:G25)</f>
        <v>10</v>
      </c>
      <c r="H26" s="104"/>
      <c r="I26" s="105">
        <f>ROUND(SUM(I20:I25)/G26,3)</f>
        <v>0.66200000000000003</v>
      </c>
      <c r="J26" s="84">
        <v>12406</v>
      </c>
      <c r="K26" s="84">
        <v>22</v>
      </c>
      <c r="L26" s="84">
        <f>ROUND(J26/K26,22)</f>
        <v>563.90909090909099</v>
      </c>
      <c r="M26" s="84">
        <v>0.4</v>
      </c>
      <c r="N26" s="84">
        <v>0.1</v>
      </c>
      <c r="O26" s="84">
        <f>ROUND(L26*1.1/0.4,2)</f>
        <v>1550.75</v>
      </c>
      <c r="P26" s="84">
        <f>F26</f>
        <v>43</v>
      </c>
      <c r="Q26" s="84">
        <f>G26</f>
        <v>10</v>
      </c>
      <c r="R26" s="85">
        <f>I26</f>
        <v>0.66200000000000003</v>
      </c>
      <c r="S26" s="84">
        <f>ROUND(R26*Q26*P26*O26,2)</f>
        <v>441436.5</v>
      </c>
      <c r="T26" s="85">
        <v>4.32</v>
      </c>
      <c r="U26" s="84">
        <f>ROUND(T26*S26,2)</f>
        <v>1907005.68</v>
      </c>
      <c r="V26" s="84">
        <f>ROUND(U26*1.2,2)</f>
        <v>2288406.8199999998</v>
      </c>
    </row>
    <row r="27" spans="1:22" x14ac:dyDescent="0.2">
      <c r="A27" s="218" t="s">
        <v>468</v>
      </c>
      <c r="B27" s="218"/>
      <c r="C27" s="218"/>
      <c r="D27" s="218"/>
      <c r="E27" s="218"/>
      <c r="F27" s="218"/>
      <c r="G27" s="218"/>
      <c r="H27" s="218"/>
      <c r="I27" s="218"/>
      <c r="R27" s="86"/>
      <c r="T27" s="86"/>
    </row>
    <row r="28" spans="1:22" ht="12" x14ac:dyDescent="0.2">
      <c r="A28" s="219">
        <v>6</v>
      </c>
      <c r="B28" s="219" t="s">
        <v>468</v>
      </c>
      <c r="C28" s="100" t="s">
        <v>472</v>
      </c>
      <c r="D28" s="81">
        <v>7</v>
      </c>
      <c r="E28" s="220"/>
      <c r="F28" s="220"/>
      <c r="G28" s="152">
        <v>1</v>
      </c>
      <c r="H28" s="152">
        <v>2</v>
      </c>
      <c r="I28" s="82">
        <f>ROUND((D28/$F$33)*G28*H28,3)</f>
        <v>0.28599999999999998</v>
      </c>
      <c r="J28" s="127"/>
      <c r="R28" s="86"/>
      <c r="T28" s="86"/>
    </row>
    <row r="29" spans="1:22" ht="12" x14ac:dyDescent="0.2">
      <c r="A29" s="219"/>
      <c r="B29" s="219"/>
      <c r="C29" s="155" t="s">
        <v>477</v>
      </c>
      <c r="D29" s="81">
        <v>46</v>
      </c>
      <c r="E29" s="220"/>
      <c r="F29" s="220"/>
      <c r="G29" s="152">
        <v>3</v>
      </c>
      <c r="H29" s="152">
        <v>0.9</v>
      </c>
      <c r="I29" s="82">
        <f>ROUND((D29/$F$33)*G29*H29,3)</f>
        <v>2.5350000000000001</v>
      </c>
      <c r="J29" s="127"/>
      <c r="R29" s="86"/>
      <c r="T29" s="86"/>
    </row>
    <row r="30" spans="1:22" ht="12" x14ac:dyDescent="0.2">
      <c r="A30" s="219"/>
      <c r="B30" s="219"/>
      <c r="C30" s="155" t="s">
        <v>473</v>
      </c>
      <c r="D30" s="81">
        <v>46</v>
      </c>
      <c r="E30" s="220"/>
      <c r="F30" s="220"/>
      <c r="G30" s="152">
        <v>3</v>
      </c>
      <c r="H30" s="152">
        <v>0.9</v>
      </c>
      <c r="I30" s="82">
        <f>ROUND((D30/$F$33)*G30*H30,3)</f>
        <v>2.5350000000000001</v>
      </c>
      <c r="J30" s="127"/>
      <c r="R30" s="86"/>
      <c r="T30" s="86"/>
    </row>
    <row r="31" spans="1:22" ht="12" x14ac:dyDescent="0.2">
      <c r="A31" s="219"/>
      <c r="B31" s="219"/>
      <c r="C31" s="100" t="s">
        <v>476</v>
      </c>
      <c r="D31" s="81">
        <v>24</v>
      </c>
      <c r="E31" s="220"/>
      <c r="F31" s="220"/>
      <c r="G31" s="152">
        <v>1</v>
      </c>
      <c r="H31" s="152">
        <v>0.9</v>
      </c>
      <c r="I31" s="82">
        <f>ROUND((D31/$F$33)*G31*H31,3)</f>
        <v>0.441</v>
      </c>
      <c r="J31" s="127"/>
      <c r="R31" s="86"/>
      <c r="T31" s="86"/>
    </row>
    <row r="32" spans="1:22" ht="12" x14ac:dyDescent="0.2">
      <c r="A32" s="219"/>
      <c r="B32" s="219"/>
      <c r="C32" s="100" t="s">
        <v>478</v>
      </c>
      <c r="D32" s="109">
        <v>24</v>
      </c>
      <c r="E32" s="220"/>
      <c r="F32" s="220"/>
      <c r="G32" s="152">
        <v>1</v>
      </c>
      <c r="H32" s="152">
        <v>0.9</v>
      </c>
      <c r="I32" s="82">
        <f>ROUND((D32/$F$33)*G32*H32,3)</f>
        <v>0.441</v>
      </c>
      <c r="J32" s="127"/>
      <c r="R32" s="86"/>
      <c r="T32" s="86"/>
    </row>
    <row r="33" spans="1:22" ht="11.4" x14ac:dyDescent="0.2">
      <c r="A33" s="100"/>
      <c r="B33" s="151"/>
      <c r="C33" s="107"/>
      <c r="D33" s="108"/>
      <c r="E33" s="83">
        <v>72</v>
      </c>
      <c r="F33" s="83">
        <f>ROUND(E33*248/366,0)</f>
        <v>49</v>
      </c>
      <c r="G33" s="83">
        <f>SUM(G28:G32)</f>
        <v>9</v>
      </c>
      <c r="H33" s="104"/>
      <c r="I33" s="105">
        <f>ROUND(SUM(I28:I32)/G33,3)</f>
        <v>0.69299999999999995</v>
      </c>
      <c r="J33" s="84">
        <v>12406</v>
      </c>
      <c r="K33" s="84">
        <v>22</v>
      </c>
      <c r="L33" s="84">
        <f>ROUND(J33/K33,22)</f>
        <v>563.90909090909099</v>
      </c>
      <c r="M33" s="84">
        <v>0.4</v>
      </c>
      <c r="N33" s="84">
        <v>0.1</v>
      </c>
      <c r="O33" s="84">
        <f>ROUND(L33*1.1/0.4,2)</f>
        <v>1550.75</v>
      </c>
      <c r="P33" s="84">
        <f>F33</f>
        <v>49</v>
      </c>
      <c r="Q33" s="84">
        <f>G33</f>
        <v>9</v>
      </c>
      <c r="R33" s="84">
        <f>I33</f>
        <v>0.69299999999999995</v>
      </c>
      <c r="S33" s="84">
        <f>ROUND(R33*Q33*P33*O33,2)</f>
        <v>473929.36</v>
      </c>
      <c r="T33" s="85">
        <v>4.32</v>
      </c>
      <c r="U33" s="84">
        <f>ROUND(T33*S33,2)</f>
        <v>2047374.84</v>
      </c>
      <c r="V33" s="84">
        <f>ROUND(U33*1.2,2)</f>
        <v>2456849.81</v>
      </c>
    </row>
    <row r="34" spans="1:22" x14ac:dyDescent="0.2">
      <c r="A34" s="218" t="s">
        <v>403</v>
      </c>
      <c r="B34" s="218"/>
      <c r="C34" s="218"/>
      <c r="D34" s="218"/>
      <c r="E34" s="218"/>
      <c r="F34" s="218"/>
      <c r="G34" s="218"/>
      <c r="H34" s="218"/>
      <c r="I34" s="218"/>
      <c r="R34" s="86"/>
      <c r="T34" s="86"/>
    </row>
    <row r="35" spans="1:22" ht="12" x14ac:dyDescent="0.2">
      <c r="A35" s="219">
        <v>7</v>
      </c>
      <c r="B35" s="219" t="s">
        <v>403</v>
      </c>
      <c r="C35" s="100" t="s">
        <v>472</v>
      </c>
      <c r="D35" s="81">
        <v>3</v>
      </c>
      <c r="E35" s="220"/>
      <c r="F35" s="220"/>
      <c r="G35" s="152">
        <v>1</v>
      </c>
      <c r="H35" s="152">
        <v>2</v>
      </c>
      <c r="I35" s="82">
        <f>ROUND((D35/$F$39)*G35*H35,3)</f>
        <v>0.27300000000000002</v>
      </c>
      <c r="J35" s="127"/>
      <c r="R35" s="86"/>
      <c r="T35" s="86"/>
    </row>
    <row r="36" spans="1:22" ht="12" x14ac:dyDescent="0.2">
      <c r="A36" s="219"/>
      <c r="B36" s="219"/>
      <c r="C36" s="155" t="s">
        <v>477</v>
      </c>
      <c r="D36" s="109">
        <v>21</v>
      </c>
      <c r="E36" s="220"/>
      <c r="F36" s="220"/>
      <c r="G36" s="152">
        <v>3</v>
      </c>
      <c r="H36" s="152">
        <v>0.9</v>
      </c>
      <c r="I36" s="82">
        <f>ROUND((D36/$F$39)*G36*H36,3)</f>
        <v>2.577</v>
      </c>
      <c r="J36" s="149"/>
      <c r="R36" s="86"/>
      <c r="T36" s="86"/>
    </row>
    <row r="37" spans="1:22" ht="12" x14ac:dyDescent="0.2">
      <c r="A37" s="219"/>
      <c r="B37" s="219"/>
      <c r="C37" s="155" t="s">
        <v>473</v>
      </c>
      <c r="D37" s="109">
        <v>21</v>
      </c>
      <c r="E37" s="220"/>
      <c r="F37" s="220"/>
      <c r="G37" s="152">
        <v>3</v>
      </c>
      <c r="H37" s="152">
        <v>0.9</v>
      </c>
      <c r="I37" s="82">
        <f>ROUND((D37/$F$39)*G37*H37,3)</f>
        <v>2.577</v>
      </c>
      <c r="J37" s="149"/>
      <c r="R37" s="86"/>
      <c r="T37" s="86"/>
    </row>
    <row r="38" spans="1:22" ht="12" x14ac:dyDescent="0.2">
      <c r="A38" s="219"/>
      <c r="B38" s="219"/>
      <c r="C38" s="100" t="s">
        <v>478</v>
      </c>
      <c r="D38" s="109">
        <v>11</v>
      </c>
      <c r="E38" s="220"/>
      <c r="F38" s="220"/>
      <c r="G38" s="152">
        <v>1</v>
      </c>
      <c r="H38" s="152">
        <v>0.9</v>
      </c>
      <c r="I38" s="82">
        <f>ROUND((D38/$F$39)*G38*H38,3)</f>
        <v>0.45</v>
      </c>
      <c r="J38" s="127"/>
      <c r="R38" s="86"/>
      <c r="T38" s="86"/>
    </row>
    <row r="39" spans="1:22" ht="11.4" x14ac:dyDescent="0.2">
      <c r="A39" s="100"/>
      <c r="B39" s="106"/>
      <c r="C39" s="107"/>
      <c r="D39" s="108"/>
      <c r="E39" s="83">
        <v>32</v>
      </c>
      <c r="F39" s="83">
        <f>ROUND(E39*248/366,0)</f>
        <v>22</v>
      </c>
      <c r="G39" s="83">
        <f>SUM(G35:G38)</f>
        <v>8</v>
      </c>
      <c r="H39" s="104"/>
      <c r="I39" s="105">
        <f>ROUND(SUM(I35:I38)/G39,3)</f>
        <v>0.73499999999999999</v>
      </c>
      <c r="J39" s="84">
        <v>12406</v>
      </c>
      <c r="K39" s="84">
        <v>22</v>
      </c>
      <c r="L39" s="84">
        <f>ROUND(J39/K39,22)</f>
        <v>563.90909090909099</v>
      </c>
      <c r="M39" s="84">
        <v>0.4</v>
      </c>
      <c r="N39" s="84">
        <v>0.1</v>
      </c>
      <c r="O39" s="84">
        <f>ROUND(L39*1.1/0.4,2)</f>
        <v>1550.75</v>
      </c>
      <c r="P39" s="84">
        <f>F39</f>
        <v>22</v>
      </c>
      <c r="Q39" s="84">
        <f>G39</f>
        <v>8</v>
      </c>
      <c r="R39" s="84">
        <f>I39</f>
        <v>0.73499999999999999</v>
      </c>
      <c r="S39" s="84">
        <f>ROUND(R39*Q39*P39*O39,2)</f>
        <v>200605.02</v>
      </c>
      <c r="T39" s="85">
        <v>4.32</v>
      </c>
      <c r="U39" s="84">
        <f>ROUND(T39*S39,2)</f>
        <v>866613.69</v>
      </c>
      <c r="V39" s="84">
        <f>ROUND(U39*1.2,2)</f>
        <v>1039936.43</v>
      </c>
    </row>
    <row r="41" spans="1:22" ht="15.6" x14ac:dyDescent="0.3">
      <c r="U41" s="87" t="s">
        <v>0</v>
      </c>
      <c r="V41" s="129">
        <f>SUM(V18:V40)</f>
        <v>8109221.0600000005</v>
      </c>
    </row>
    <row r="43" spans="1:22" x14ac:dyDescent="0.2">
      <c r="L43" s="88"/>
      <c r="O43" s="88"/>
      <c r="R43" s="88"/>
    </row>
    <row r="44" spans="1:22" x14ac:dyDescent="0.2">
      <c r="K44" s="89"/>
      <c r="L44" s="90"/>
      <c r="N44" s="91"/>
      <c r="O44" s="90"/>
      <c r="Q44" s="91"/>
    </row>
    <row r="45" spans="1:22" x14ac:dyDescent="0.2">
      <c r="K45" s="89"/>
      <c r="L45" s="90"/>
      <c r="N45" s="91"/>
      <c r="O45" s="90"/>
      <c r="Q45" s="91"/>
    </row>
    <row r="47" spans="1:22" x14ac:dyDescent="0.2">
      <c r="K47" s="92"/>
      <c r="N47" s="91"/>
    </row>
    <row r="48" spans="1:22" x14ac:dyDescent="0.2">
      <c r="K48" s="92"/>
    </row>
    <row r="49" spans="4:11" x14ac:dyDescent="0.2">
      <c r="K49" s="92"/>
    </row>
    <row r="55" spans="4:11" x14ac:dyDescent="0.2">
      <c r="D55" s="127"/>
    </row>
    <row r="56" spans="4:11" x14ac:dyDescent="0.2">
      <c r="D56" s="127"/>
    </row>
    <row r="57" spans="4:11" x14ac:dyDescent="0.2">
      <c r="D57" s="127"/>
    </row>
    <row r="58" spans="4:11" x14ac:dyDescent="0.2">
      <c r="D58" s="127"/>
    </row>
    <row r="59" spans="4:11" x14ac:dyDescent="0.2">
      <c r="D59" s="127"/>
    </row>
    <row r="60" spans="4:11" x14ac:dyDescent="0.2">
      <c r="D60" s="127"/>
    </row>
    <row r="61" spans="4:11" x14ac:dyDescent="0.2">
      <c r="D61" s="127"/>
    </row>
    <row r="62" spans="4:11" x14ac:dyDescent="0.2">
      <c r="D62" s="127"/>
    </row>
    <row r="63" spans="4:11" x14ac:dyDescent="0.2">
      <c r="D63" s="127"/>
    </row>
    <row r="64" spans="4:11" x14ac:dyDescent="0.2">
      <c r="D64" s="127"/>
    </row>
    <row r="65" spans="4:4" x14ac:dyDescent="0.2">
      <c r="D65" s="127"/>
    </row>
    <row r="66" spans="4:4" x14ac:dyDescent="0.2">
      <c r="D66" s="127"/>
    </row>
    <row r="67" spans="4:4" x14ac:dyDescent="0.2">
      <c r="D67" s="127"/>
    </row>
    <row r="68" spans="4:4" x14ac:dyDescent="0.2">
      <c r="D68" s="127"/>
    </row>
  </sheetData>
  <mergeCells count="20">
    <mergeCell ref="A28:A32"/>
    <mergeCell ref="B28:B32"/>
    <mergeCell ref="E28:E32"/>
    <mergeCell ref="F28:F32"/>
    <mergeCell ref="A10:I10"/>
    <mergeCell ref="A11:A17"/>
    <mergeCell ref="B11:B17"/>
    <mergeCell ref="E11:E17"/>
    <mergeCell ref="F11:F17"/>
    <mergeCell ref="A19:I19"/>
    <mergeCell ref="A20:A25"/>
    <mergeCell ref="B20:B25"/>
    <mergeCell ref="E20:E25"/>
    <mergeCell ref="F20:F25"/>
    <mergeCell ref="A27:I27"/>
    <mergeCell ref="A34:I34"/>
    <mergeCell ref="A35:A38"/>
    <mergeCell ref="B35:B38"/>
    <mergeCell ref="E35:E38"/>
    <mergeCell ref="F35:F3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Титул 2.1</vt:lpstr>
      <vt:lpstr>2.2 Итого_стоим-ть</vt:lpstr>
      <vt:lpstr>2.3. ФТ</vt:lpstr>
      <vt:lpstr>2.4 Трудоемкость</vt:lpstr>
      <vt:lpstr>2.5 Стоимость</vt:lpstr>
      <vt:lpstr>2.6 Коэффициенты</vt:lpstr>
      <vt:lpstr>2.7 ИБ по МРР</vt:lpstr>
      <vt:lpstr>'2.4 Трудоемкость'!Заголовки_для_печати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Глаголев Николай Валерьевич</dc:creator>
  <cp:keywords/>
  <dc:description/>
  <cp:lastModifiedBy>Володина Ирина Юрьевна</cp:lastModifiedBy>
  <cp:lastPrinted>2019-10-01T11:03:01Z</cp:lastPrinted>
  <dcterms:created xsi:type="dcterms:W3CDTF">2015-09-07T15:23:55Z</dcterms:created>
  <dcterms:modified xsi:type="dcterms:W3CDTF">2020-12-11T14:13:38Z</dcterms:modified>
  <cp:category/>
</cp:coreProperties>
</file>